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ritos/Desktop/2019/15. Gestión Financiera/UNIDAD 2/ESTUDIO DE CASO (PEDAGOGÍA ACTIVA)/"/>
    </mc:Choice>
  </mc:AlternateContent>
  <xr:revisionPtr revIDLastSave="0" documentId="13_ncr:1_{9182C993-ED7C-8144-B4BD-4EAD586E5269}" xr6:coauthVersionLast="43" xr6:coauthVersionMax="43" xr10:uidLastSave="{00000000-0000-0000-0000-000000000000}"/>
  <bookViews>
    <workbookView xWindow="0" yWindow="460" windowWidth="25940" windowHeight="17480" xr2:uid="{00000000-000D-0000-FFFF-FFFF00000000}"/>
  </bookViews>
  <sheets>
    <sheet name="PRESENTACIÓN" sheetId="14" r:id="rId1"/>
    <sheet name="EST. SITUACIÓN FINANCIERA" sheetId="2" r:id="rId2"/>
    <sheet name="ESTADO DE RESULTADOS" sheetId="3" r:id="rId3"/>
    <sheet name="EST. FUENTES Y USOS" sheetId="7" r:id="rId4"/>
    <sheet name="EST. FLUJO DE EFECTIVO" sheetId="8" r:id="rId5"/>
    <sheet name="EST. SIT. FIN. AN. VERTICAL" sheetId="4" r:id="rId6"/>
    <sheet name="EST.  SIT. FIN. AN. HORIZONTAL" sheetId="5" r:id="rId7"/>
    <sheet name="EST RESUL AN. VERTICAL" sheetId="9" r:id="rId8"/>
    <sheet name="EST. RESUL AN. HORIZONTAL" sheetId="10" r:id="rId9"/>
    <sheet name="INDICADORES DE LIQUIDEZ" sheetId="6" r:id="rId10"/>
    <sheet name="INDICADORES DE RENTABILIDAD" sheetId="11" r:id="rId11"/>
    <sheet name="INDICADORES DE ENDEUDAMIENTO" sheetId="12" r:id="rId12"/>
    <sheet name="INDICADORES DE ACTIVIDAD" sheetId="13" r:id="rId13"/>
    <sheet name="Observaciones Finales" sheetId="15" r:id="rId14"/>
  </sheets>
  <definedNames>
    <definedName name="_xlnm.Print_Area" localSheetId="4">'EST. FLUJO DE EFECTIVO'!$D$4:$H$53</definedName>
    <definedName name="_xlnm.Print_Area" localSheetId="3">'EST. FUENTES Y USOS'!#REF!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12" l="1"/>
  <c r="F8" i="13"/>
  <c r="E13" i="13" l="1"/>
  <c r="E16" i="13" s="1"/>
  <c r="E12" i="13"/>
  <c r="E17" i="13" s="1"/>
  <c r="E9" i="13"/>
  <c r="E8" i="13"/>
  <c r="G13" i="11"/>
  <c r="E13" i="11"/>
  <c r="G8" i="11"/>
  <c r="E8" i="11"/>
  <c r="H11" i="10"/>
  <c r="D11" i="10"/>
  <c r="D10" i="5"/>
  <c r="E39" i="8"/>
  <c r="H11" i="3"/>
  <c r="I10" i="4" s="1"/>
  <c r="H10" i="5" s="1"/>
  <c r="D11" i="3"/>
  <c r="D10" i="4" s="1"/>
  <c r="D24" i="7"/>
  <c r="D27" i="7"/>
  <c r="D26" i="7"/>
  <c r="M2" i="3"/>
  <c r="I11" i="9"/>
  <c r="G5" i="6" s="1"/>
  <c r="G6" i="11" s="1"/>
  <c r="G6" i="12" s="1"/>
  <c r="D11" i="9"/>
  <c r="E5" i="6" s="1"/>
  <c r="E6" i="11" s="1"/>
  <c r="E6" i="12" s="1"/>
  <c r="Q2" i="9"/>
  <c r="E27" i="8"/>
  <c r="E26" i="8"/>
  <c r="E25" i="8"/>
  <c r="E23" i="8"/>
  <c r="E22" i="8"/>
  <c r="E20" i="8"/>
  <c r="E19" i="8"/>
  <c r="E18" i="8"/>
  <c r="E17" i="8"/>
  <c r="E16" i="8"/>
  <c r="E14" i="8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F16" i="13" l="1"/>
  <c r="F12" i="13"/>
  <c r="G26" i="9"/>
  <c r="G17" i="9"/>
  <c r="G27" i="9"/>
  <c r="G23" i="9"/>
  <c r="I30" i="10"/>
  <c r="I34" i="10"/>
  <c r="G12" i="9"/>
  <c r="G13" i="9"/>
  <c r="G18" i="9"/>
  <c r="G24" i="9"/>
  <c r="J30" i="9"/>
  <c r="J34" i="9"/>
  <c r="G19" i="9"/>
  <c r="G25" i="9"/>
  <c r="G29" i="9"/>
  <c r="G33" i="9"/>
  <c r="G16" i="9"/>
  <c r="G20" i="9"/>
  <c r="E14" i="9" l="1"/>
  <c r="G14" i="9" s="1"/>
  <c r="E14" i="10"/>
  <c r="L17" i="10"/>
  <c r="L24" i="10"/>
  <c r="L13" i="10"/>
  <c r="I14" i="10"/>
  <c r="L12" i="10"/>
  <c r="L20" i="10"/>
  <c r="L29" i="10"/>
  <c r="L27" i="10"/>
  <c r="I31" i="10"/>
  <c r="L16" i="10"/>
  <c r="L23" i="10"/>
  <c r="L34" i="10"/>
  <c r="L26" i="10"/>
  <c r="L19" i="10"/>
  <c r="L18" i="10"/>
  <c r="L33" i="10"/>
  <c r="L25" i="10"/>
  <c r="L17" i="9"/>
  <c r="E28" i="9"/>
  <c r="L24" i="9"/>
  <c r="L13" i="9"/>
  <c r="L12" i="9"/>
  <c r="J14" i="9"/>
  <c r="L29" i="9"/>
  <c r="L20" i="9"/>
  <c r="L23" i="9"/>
  <c r="L34" i="9"/>
  <c r="L26" i="9"/>
  <c r="L19" i="9"/>
  <c r="L27" i="9"/>
  <c r="J31" i="9"/>
  <c r="J32" i="9" s="1"/>
  <c r="L30" i="9"/>
  <c r="L16" i="9"/>
  <c r="L18" i="9"/>
  <c r="L33" i="9"/>
  <c r="L25" i="9"/>
  <c r="E28" i="10" l="1"/>
  <c r="E30" i="10" s="1"/>
  <c r="I32" i="10"/>
  <c r="I28" i="10"/>
  <c r="L14" i="10"/>
  <c r="L32" i="9"/>
  <c r="E30" i="9"/>
  <c r="G28" i="9"/>
  <c r="J28" i="9"/>
  <c r="L14" i="9"/>
  <c r="L31" i="9"/>
  <c r="L28" i="10" l="1"/>
  <c r="E31" i="10"/>
  <c r="E32" i="10" s="1"/>
  <c r="L32" i="10" s="1"/>
  <c r="L30" i="10"/>
  <c r="E31" i="9"/>
  <c r="G30" i="9"/>
  <c r="L28" i="9"/>
  <c r="L31" i="10" l="1"/>
  <c r="E34" i="10"/>
  <c r="G31" i="9"/>
  <c r="E32" i="9"/>
  <c r="E34" i="9" l="1"/>
  <c r="G34" i="9" s="1"/>
  <c r="G32" i="9"/>
  <c r="I55" i="5" l="1"/>
  <c r="I48" i="5"/>
  <c r="E48" i="5"/>
  <c r="K43" i="5"/>
  <c r="K39" i="5"/>
  <c r="K27" i="5"/>
  <c r="K26" i="5"/>
  <c r="K23" i="5"/>
  <c r="K22" i="5"/>
  <c r="I18" i="5"/>
  <c r="E18" i="5"/>
  <c r="J55" i="4"/>
  <c r="E48" i="4"/>
  <c r="E18" i="4"/>
  <c r="F23" i="7"/>
  <c r="F16" i="7"/>
  <c r="F24" i="7"/>
  <c r="E48" i="2"/>
  <c r="E24" i="7" s="1"/>
  <c r="F22" i="7"/>
  <c r="F21" i="7"/>
  <c r="F20" i="7"/>
  <c r="F19" i="7"/>
  <c r="F18" i="7"/>
  <c r="F17" i="7"/>
  <c r="F11" i="7"/>
  <c r="H24" i="7" l="1"/>
  <c r="G14" i="8"/>
  <c r="E27" i="7"/>
  <c r="G25" i="8"/>
  <c r="E11" i="7"/>
  <c r="I11" i="7" s="1"/>
  <c r="G26" i="8"/>
  <c r="E13" i="7"/>
  <c r="E29" i="2"/>
  <c r="E15" i="7"/>
  <c r="G16" i="8"/>
  <c r="E17" i="7"/>
  <c r="H17" i="7" s="1"/>
  <c r="G17" i="8"/>
  <c r="E19" i="7"/>
  <c r="H19" i="7" s="1"/>
  <c r="G19" i="8"/>
  <c r="E21" i="7"/>
  <c r="H21" i="7" s="1"/>
  <c r="G27" i="8"/>
  <c r="E23" i="7"/>
  <c r="I23" i="7" s="1"/>
  <c r="F13" i="7"/>
  <c r="I29" i="2"/>
  <c r="F15" i="7"/>
  <c r="E18" i="2"/>
  <c r="E10" i="7"/>
  <c r="F10" i="7"/>
  <c r="H44" i="8"/>
  <c r="F12" i="7"/>
  <c r="F14" i="7"/>
  <c r="G23" i="8"/>
  <c r="E12" i="7"/>
  <c r="E14" i="7"/>
  <c r="G28" i="8"/>
  <c r="E18" i="7"/>
  <c r="I18" i="7" s="1"/>
  <c r="G39" i="8"/>
  <c r="E20" i="7"/>
  <c r="H20" i="7" s="1"/>
  <c r="G18" i="8"/>
  <c r="E22" i="7"/>
  <c r="H22" i="7" s="1"/>
  <c r="G20" i="8"/>
  <c r="E29" i="4"/>
  <c r="E31" i="4" s="1"/>
  <c r="J48" i="4"/>
  <c r="K15" i="5"/>
  <c r="K25" i="5"/>
  <c r="K38" i="5"/>
  <c r="K42" i="5"/>
  <c r="K16" i="5"/>
  <c r="E29" i="5"/>
  <c r="E31" i="5" s="1"/>
  <c r="K53" i="5"/>
  <c r="K18" i="5"/>
  <c r="K48" i="5"/>
  <c r="K40" i="5"/>
  <c r="K13" i="5"/>
  <c r="K17" i="5"/>
  <c r="K24" i="5"/>
  <c r="K28" i="5"/>
  <c r="K37" i="5"/>
  <c r="K41" i="5"/>
  <c r="K47" i="5"/>
  <c r="K54" i="5"/>
  <c r="I29" i="5"/>
  <c r="K14" i="5"/>
  <c r="I44" i="5"/>
  <c r="I50" i="5" s="1"/>
  <c r="I57" i="5" s="1"/>
  <c r="E55" i="5"/>
  <c r="J18" i="4"/>
  <c r="J29" i="4"/>
  <c r="J44" i="4"/>
  <c r="I18" i="2"/>
  <c r="I55" i="2"/>
  <c r="I44" i="2"/>
  <c r="I48" i="2"/>
  <c r="I34" i="3"/>
  <c r="G8" i="6" l="1"/>
  <c r="G16" i="12"/>
  <c r="G9" i="12"/>
  <c r="G17" i="11"/>
  <c r="K29" i="5"/>
  <c r="H10" i="7"/>
  <c r="I15" i="7"/>
  <c r="I31" i="2"/>
  <c r="H15" i="6"/>
  <c r="G7" i="6"/>
  <c r="H7" i="6" s="1"/>
  <c r="G11" i="6"/>
  <c r="I14" i="7"/>
  <c r="I13" i="7"/>
  <c r="G12" i="6"/>
  <c r="E11" i="6"/>
  <c r="E7" i="6"/>
  <c r="G40" i="8"/>
  <c r="H42" i="8" s="1"/>
  <c r="E29" i="7"/>
  <c r="I29" i="7" s="1"/>
  <c r="I12" i="7"/>
  <c r="E31" i="2"/>
  <c r="G33" i="8"/>
  <c r="H35" i="8" s="1"/>
  <c r="G14" i="4"/>
  <c r="G23" i="4"/>
  <c r="G29" i="4"/>
  <c r="G27" i="4"/>
  <c r="K55" i="5"/>
  <c r="I31" i="5"/>
  <c r="G31" i="4"/>
  <c r="G26" i="4"/>
  <c r="G22" i="4"/>
  <c r="G15" i="4"/>
  <c r="G28" i="4"/>
  <c r="G24" i="4"/>
  <c r="G17" i="4"/>
  <c r="G13" i="4"/>
  <c r="G18" i="4"/>
  <c r="J31" i="4"/>
  <c r="G16" i="4"/>
  <c r="J50" i="4"/>
  <c r="E55" i="4"/>
  <c r="G25" i="4"/>
  <c r="E14" i="3"/>
  <c r="E12" i="11" s="1"/>
  <c r="F12" i="11" s="1"/>
  <c r="I14" i="3"/>
  <c r="G12" i="11" s="1"/>
  <c r="H12" i="11" s="1"/>
  <c r="I50" i="2"/>
  <c r="G8" i="12" s="1"/>
  <c r="G12" i="12" l="1"/>
  <c r="E9" i="11"/>
  <c r="F8" i="11" s="1"/>
  <c r="E13" i="12"/>
  <c r="G9" i="11"/>
  <c r="H8" i="11" s="1"/>
  <c r="G13" i="12"/>
  <c r="H11" i="6"/>
  <c r="K31" i="5"/>
  <c r="L28" i="4"/>
  <c r="L24" i="4"/>
  <c r="L17" i="4"/>
  <c r="L13" i="4"/>
  <c r="L31" i="4"/>
  <c r="L26" i="4"/>
  <c r="L22" i="4"/>
  <c r="L15" i="4"/>
  <c r="L23" i="4"/>
  <c r="L16" i="4"/>
  <c r="L14" i="4"/>
  <c r="L27" i="4"/>
  <c r="L25" i="4"/>
  <c r="J57" i="4"/>
  <c r="L18" i="4"/>
  <c r="L29" i="4"/>
  <c r="I28" i="3"/>
  <c r="G16" i="11" s="1"/>
  <c r="H16" i="11" s="1"/>
  <c r="E28" i="3"/>
  <c r="E16" i="11" s="1"/>
  <c r="I57" i="2"/>
  <c r="G17" i="12" l="1"/>
  <c r="H16" i="12" s="1"/>
  <c r="H12" i="12"/>
  <c r="E30" i="3"/>
  <c r="L47" i="4"/>
  <c r="L57" i="4"/>
  <c r="L43" i="4"/>
  <c r="L39" i="4"/>
  <c r="L54" i="4"/>
  <c r="L37" i="4"/>
  <c r="L41" i="4"/>
  <c r="L40" i="4"/>
  <c r="L48" i="4"/>
  <c r="L55" i="4"/>
  <c r="L53" i="4"/>
  <c r="L38" i="4"/>
  <c r="L42" i="4"/>
  <c r="L36" i="4"/>
  <c r="L44" i="4"/>
  <c r="L50" i="4"/>
  <c r="I30" i="3"/>
  <c r="I31" i="3" l="1"/>
  <c r="I32" i="3" s="1"/>
  <c r="E31" i="3"/>
  <c r="E32" i="3" l="1"/>
  <c r="E26" i="7" l="1"/>
  <c r="E28" i="7" s="1"/>
  <c r="H28" i="7" s="1"/>
  <c r="H31" i="7" s="1"/>
  <c r="G11" i="8"/>
  <c r="E44" i="4"/>
  <c r="G22" i="8"/>
  <c r="E16" i="7"/>
  <c r="I16" i="7" s="1"/>
  <c r="I31" i="7" s="1"/>
  <c r="K36" i="5"/>
  <c r="E44" i="5"/>
  <c r="E34" i="3"/>
  <c r="E44" i="2"/>
  <c r="E16" i="12" s="1"/>
  <c r="H30" i="8" l="1"/>
  <c r="H43" i="8" s="1"/>
  <c r="H45" i="8" s="1"/>
  <c r="E50" i="5"/>
  <c r="K44" i="5"/>
  <c r="E50" i="4"/>
  <c r="E50" i="2"/>
  <c r="E8" i="12" s="1"/>
  <c r="E8" i="6"/>
  <c r="F15" i="6"/>
  <c r="E55" i="2"/>
  <c r="E12" i="12" l="1"/>
  <c r="F8" i="12"/>
  <c r="E9" i="12"/>
  <c r="E17" i="11"/>
  <c r="F16" i="11" s="1"/>
  <c r="E12" i="6"/>
  <c r="F11" i="6" s="1"/>
  <c r="F7" i="6"/>
  <c r="E57" i="4"/>
  <c r="G50" i="4"/>
  <c r="K50" i="5"/>
  <c r="E57" i="5"/>
  <c r="E57" i="2"/>
  <c r="E17" i="12" l="1"/>
  <c r="F16" i="12" s="1"/>
  <c r="F12" i="12"/>
  <c r="G36" i="4"/>
  <c r="G55" i="4"/>
  <c r="G37" i="4"/>
  <c r="G38" i="4"/>
  <c r="G41" i="4"/>
  <c r="G57" i="4"/>
  <c r="G53" i="4"/>
  <c r="G40" i="4"/>
  <c r="G39" i="4"/>
  <c r="G47" i="4"/>
  <c r="G43" i="4"/>
  <c r="G48" i="4"/>
  <c r="G54" i="4"/>
  <c r="G42" i="4"/>
  <c r="G44" i="4"/>
  <c r="K57" i="5"/>
</calcChain>
</file>

<file path=xl/sharedStrings.xml><?xml version="1.0" encoding="utf-8"?>
<sst xmlns="http://schemas.openxmlformats.org/spreadsheetml/2006/main" count="332" uniqueCount="148">
  <si>
    <t>CONSORCIO GASOSS S.A</t>
  </si>
  <si>
    <t>NIT 900.152.45X-1</t>
  </si>
  <si>
    <t>ESTADO DE RESULTADOS</t>
  </si>
  <si>
    <t>ESTADO DE FLUJO DE EFECTIVO</t>
  </si>
  <si>
    <t>CAMBIOS EN EL ESTADO DE FUENTES Y USOS</t>
  </si>
  <si>
    <t xml:space="preserve">                                 FLUJO DE EFECTIVO PROVENIENTE DE LAS ACTIVIDADES OPERATIVAS</t>
  </si>
  <si>
    <t xml:space="preserve">AL 31 DE DICIEMBRE DE </t>
  </si>
  <si>
    <t>FUENTES</t>
  </si>
  <si>
    <t>USOS</t>
  </si>
  <si>
    <t>UTILIDAD NETA</t>
  </si>
  <si>
    <t>ADICIONES A LA UTILIDAD NETA</t>
  </si>
  <si>
    <t>DEPRECIACIÓN</t>
  </si>
  <si>
    <t>INCREMENTOS OBLIGACIONES</t>
  </si>
  <si>
    <t>SUSTRACCIONES A LA UTILIDAD NETA</t>
  </si>
  <si>
    <t>CLIENTES</t>
  </si>
  <si>
    <t>INCREMENTOS EXISTENCIAS</t>
  </si>
  <si>
    <t>FLUJO NETO DE EFECTIVO PROVENIENTE DE LAS OPERACIONES</t>
  </si>
  <si>
    <t>INFORMACION DEL ESTADO DE RESULTADOS</t>
  </si>
  <si>
    <t>FLUJO DE EFECTIVO PROVENIENTE DE LAS ACTIVIDADES DE INVERSIÓN A LARGO PLAZO</t>
  </si>
  <si>
    <t>ADQUISICIÓN DE ACTIVOS</t>
  </si>
  <si>
    <t>FLUJO NETO DE EFECTIVO PROVENIENTE DE LAS ACTIVIDADES DE INVERSIÓN A LARGO PLAZO</t>
  </si>
  <si>
    <t>Gerente</t>
  </si>
  <si>
    <t xml:space="preserve">FLUJO DE FECTIVO BRUTO PROVENIENTE DE LAS OPERACIONES </t>
  </si>
  <si>
    <t>FLUJO DE EFECTIVO PROVENIENTES DE LAS ACTIVIDADES DE FINANCIAMIENTO</t>
  </si>
  <si>
    <t>PAGO DIVIDENDOS</t>
  </si>
  <si>
    <t xml:space="preserve"> INCREMENTO DE PASIVOS</t>
  </si>
  <si>
    <t>Totales</t>
  </si>
  <si>
    <t>Contador Público</t>
  </si>
  <si>
    <t>FLUJO NETO DE EFECTIVO PROVENIENTES DE LAS ACTIVIDADES DE FINANCIAMIENTO</t>
  </si>
  <si>
    <t>TOTAL EFECTIVO GENERADO EN EL PERIODO</t>
  </si>
  <si>
    <t>EFECTIVO Y VALORES NEGOCIABLES AÑO 1</t>
  </si>
  <si>
    <t>EFECTIVO Y VALORES NEGOCIABLES AÑO 2</t>
  </si>
  <si>
    <t>ESTADO DE SITUACION FINANCIERA</t>
  </si>
  <si>
    <t>ACTIVOS</t>
  </si>
  <si>
    <t>ACTIVOS CIRCULANTES</t>
  </si>
  <si>
    <t>EFECTIVO Y SUS EQUIVALENTES</t>
  </si>
  <si>
    <t>OTRAS CUENTAS POR PAGAR</t>
  </si>
  <si>
    <t>CUENTAS POR COBRAR EMPLEADOS</t>
  </si>
  <si>
    <t>EXISTENCIAS</t>
  </si>
  <si>
    <t>TOTAL ACTIVOS CIRCULANTES</t>
  </si>
  <si>
    <t>INMOVILIZADO</t>
  </si>
  <si>
    <t>PROPIEDAD PLANTA Y EQUIPO</t>
  </si>
  <si>
    <t>TERRENOS</t>
  </si>
  <si>
    <t>EDIFICACIONES</t>
  </si>
  <si>
    <t>MAQUINARIA Y EQUIPO</t>
  </si>
  <si>
    <t>VEHICULOS</t>
  </si>
  <si>
    <t>EQUIPO DE COMPUTO</t>
  </si>
  <si>
    <t>MUEBLES Y ENSERES</t>
  </si>
  <si>
    <t>TOTAL INMOVILIZADO</t>
  </si>
  <si>
    <t>TOTAL ACTIVO</t>
  </si>
  <si>
    <t>PASIVO Y PATRIMONIO</t>
  </si>
  <si>
    <t>PASIVO CIRCULANTE</t>
  </si>
  <si>
    <t>IMPUESTOS POR PAGAR</t>
  </si>
  <si>
    <t>OBLIGACIONES FINANCIERAS CORTO PLAZO</t>
  </si>
  <si>
    <t>OBLIGACIONES FINANCIERAS LARGO PLAZO</t>
  </si>
  <si>
    <t>PROVEEDORES NAL.</t>
  </si>
  <si>
    <t>PROVEEDORES EXT.</t>
  </si>
  <si>
    <t>OBLIGACIONES LABORALES</t>
  </si>
  <si>
    <t>GASTOS POR PAGAR</t>
  </si>
  <si>
    <t>ACREEDORES VARIOS</t>
  </si>
  <si>
    <t>TOTAL PASIVO CIRCULANTE</t>
  </si>
  <si>
    <t>PASIVOS A LARGO PLAZO</t>
  </si>
  <si>
    <t>BONOS</t>
  </si>
  <si>
    <t>TOTAL PASIVOS A LARGO PLAZO</t>
  </si>
  <si>
    <t>TOTAL PASIVO</t>
  </si>
  <si>
    <t>PATRIMONIO</t>
  </si>
  <si>
    <t>CAPITAL SOCIAL</t>
  </si>
  <si>
    <t>UTILIDADES RETENIDAS</t>
  </si>
  <si>
    <t>TOTAL PATRIMONIO</t>
  </si>
  <si>
    <t>TOTAL PASIVO Y PATRIMONIO</t>
  </si>
  <si>
    <t>VENTAS NETAS</t>
  </si>
  <si>
    <t>COSTO DE VENTAS</t>
  </si>
  <si>
    <t>UTILIDAD BRUTA</t>
  </si>
  <si>
    <t>GASTOS OPERACIONALES DE ADMON</t>
  </si>
  <si>
    <t>SALARIOS</t>
  </si>
  <si>
    <t>HONORARIOS</t>
  </si>
  <si>
    <t>OTROS GASTOS</t>
  </si>
  <si>
    <t>IMPUESTOS</t>
  </si>
  <si>
    <t>GASTOS DE VENTAS</t>
  </si>
  <si>
    <t>SUELDOS</t>
  </si>
  <si>
    <t>GASTOS DE VIAJES</t>
  </si>
  <si>
    <t>PUBLICIDAD</t>
  </si>
  <si>
    <t>GASTOS DIVERSOS</t>
  </si>
  <si>
    <t>UAII</t>
  </si>
  <si>
    <t>INTERESES</t>
  </si>
  <si>
    <t>UAI</t>
  </si>
  <si>
    <t xml:space="preserve">IMPUESTO </t>
  </si>
  <si>
    <t>UTILIDADES DISPONIBLES PARA ACCIONISTAS</t>
  </si>
  <si>
    <t>DIVIDENDOS COMUNES</t>
  </si>
  <si>
    <t>ADICIÓN A LAS UTILIDADES RETENIDAS</t>
  </si>
  <si>
    <t>DATOS POR ACCIÓN</t>
  </si>
  <si>
    <t>PRECIO DE LAS ACCIONES COMUNES</t>
  </si>
  <si>
    <t>UTILIDADES POR ACCIÓN</t>
  </si>
  <si>
    <t>DIVIDENDO POR ACCIÓN</t>
  </si>
  <si>
    <t>Análisis vertical</t>
  </si>
  <si>
    <t>Análisis Horizontal</t>
  </si>
  <si>
    <t>DEL 01 ENERO AL 31 DE DICIEMBRE  DE 2016</t>
  </si>
  <si>
    <t>Indicadores de liquidez</t>
  </si>
  <si>
    <t>Pasivo corriente</t>
  </si>
  <si>
    <t>Activo corriente</t>
  </si>
  <si>
    <t>Prueba Acida</t>
  </si>
  <si>
    <t>Activo corriente - Existencias</t>
  </si>
  <si>
    <t>Capital de trabajo neto</t>
  </si>
  <si>
    <t>Activos corrientes - pasivos corrientes operativos</t>
  </si>
  <si>
    <t>Beneficio neto</t>
  </si>
  <si>
    <t>Activo total</t>
  </si>
  <si>
    <t>Rentabilidad neta</t>
  </si>
  <si>
    <t>Indicadores de rentabilidad</t>
  </si>
  <si>
    <t>Margen Bruto</t>
  </si>
  <si>
    <t>Ventas - Costo de ventas</t>
  </si>
  <si>
    <t xml:space="preserve">Ventas </t>
  </si>
  <si>
    <t>Margen operacional</t>
  </si>
  <si>
    <t>Beneficio operacional</t>
  </si>
  <si>
    <t>Patrimonio</t>
  </si>
  <si>
    <t>Indicadores de endeudamiento</t>
  </si>
  <si>
    <t>Deuda a Patrimonio</t>
  </si>
  <si>
    <t>Pasivo total</t>
  </si>
  <si>
    <t>Pasivo total*100</t>
  </si>
  <si>
    <t>Deuda</t>
  </si>
  <si>
    <t>Activo Total</t>
  </si>
  <si>
    <t>Pasivo total *100</t>
  </si>
  <si>
    <t>Pasivo corriente *100</t>
  </si>
  <si>
    <t>Indicadores de Actividad</t>
  </si>
  <si>
    <t>Existencias promedio</t>
  </si>
  <si>
    <t>Cuentas por cobrar promedio</t>
  </si>
  <si>
    <t>Periodo de cobro</t>
  </si>
  <si>
    <t>Cuentas por cobro promedio*365</t>
  </si>
  <si>
    <t>Ventas de crédito</t>
  </si>
  <si>
    <t>Razón Corriente</t>
  </si>
  <si>
    <t>Composición del endeudamiento</t>
  </si>
  <si>
    <t>Rotación de inventarios</t>
  </si>
  <si>
    <t>Costo de mercancía vendida</t>
  </si>
  <si>
    <t>Rotación de cartera</t>
  </si>
  <si>
    <t>Ventas a crédito</t>
  </si>
  <si>
    <t>OTRAS CUENTAS POR COBRAR</t>
  </si>
  <si>
    <t>Observaciones y/o comentarios</t>
  </si>
  <si>
    <t>Observaciones y/o comentarios Finales</t>
  </si>
  <si>
    <t>Apreciado estudiante</t>
  </si>
  <si>
    <t>Con el archivo denominado “Finanzas Empresariales.xlsx” se deben responder las preguntas solicitadas.  El objeto de este ejercicio es entender cuáles son los diferentes análisis que se pueden efectuar a partir de unos estados financieros y la aplicación de los diferentes indicadores financieros.</t>
  </si>
  <si>
    <t>En esta actividad estudiaremos a la empresa denominada CONSORCIO GASOSS S.A, dicha entidad es una empresa comercializadora de productos de aseo para empresas y centros comerciales y, sus principales mercados están en Venezuela con el 45%, Ecuador con el 28% y el mercado local con el 27%.</t>
  </si>
  <si>
    <t>Se le solicita sus apreciaciones sobre la situación general de la empresa, partiendo de los análisis de los diferentes estados financieros y de los indicadores financieros anexos, (es fundamental la entrega detallada de dichos comentarios por cada uno de estos).</t>
  </si>
  <si>
    <t>En cada hoja se deben hacer las observaciones o comentarios respectivos, y un consolidado en la hoja llamada observaciones finales</t>
  </si>
  <si>
    <t>Resuelva las preguntas planteadas teniendo en cuenta el escenario en el cual se desenvuelve la empresa estudiada</t>
  </si>
  <si>
    <t>Se busca que el estudiante tenga los conocimientos básicos sobre los diferentes análisis que se pueden obtener en una organización</t>
  </si>
  <si>
    <t>Desarrollo</t>
  </si>
  <si>
    <t>Planteamiento</t>
  </si>
  <si>
    <t>Conclusión</t>
  </si>
  <si>
    <t>Entregables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</si>
</sst>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.0_-;\-* #,##0.0_-;_-* &quot;-&quot;??_-;_-@_-"/>
    <numFmt numFmtId="167" formatCode="_-&quot;$&quot;* #,##0.0_-;\-&quot;$&quot;* #,##0.0_-;_-&quot;$&quot;* &quot;-&quot;??_-;_-@_-"/>
    <numFmt numFmtId="168" formatCode="_-&quot;$&quot;* #,##0.0_-;\-&quot;$&quot;* #,##0.0_-;_-&quot;$&quot;* &quot;-&quot;?_-;_-@_-"/>
    <numFmt numFmtId="169" formatCode="_-&quot;$&quot;* #,##0_-;\-&quot;$&quot;* #,##0_-;_-&quot;$&quot;* &quot;-&quot;??_-;_-@_-"/>
    <numFmt numFmtId="170" formatCode="_-* #,##0_-;\-* #,##0_-;_-* &quot;-&quot;??_-;_-@_-"/>
    <numFmt numFmtId="171" formatCode="_-* #,##0.0_-;\-* #,##0.0_-;_-* &quot;-&quot;?_-;_-@_-"/>
    <numFmt numFmtId="172" formatCode="_-* #,##0.00_-;\-* #,##0.00_-;_-* &quot;-&quot;?_-;_-@_-"/>
    <numFmt numFmtId="173" formatCode="_-&quot;$&quot;* #,##0.000_-;\-&quot;$&quot;* #,##0.000_-;_-&quot;$&quot;* &quot;-&quot;??_-;_-@_-"/>
    <numFmt numFmtId="174" formatCode="0.0"/>
    <numFmt numFmtId="175" formatCode="_-&quot;$&quot;* #,##0.0000_-;\-&quot;$&quot;* #,##0.00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8"/>
      <name val="Arial"/>
      <family val="2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5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67" fontId="6" fillId="0" borderId="0" xfId="2" applyNumberFormat="1" applyFont="1" applyBorder="1" applyAlignment="1">
      <alignment vertical="center"/>
    </xf>
    <xf numFmtId="167" fontId="0" fillId="0" borderId="0" xfId="2" applyNumberFormat="1" applyFont="1" applyBorder="1"/>
    <xf numFmtId="0" fontId="1" fillId="0" borderId="0" xfId="0" applyFont="1" applyBorder="1"/>
    <xf numFmtId="167" fontId="9" fillId="0" borderId="0" xfId="2" applyNumberFormat="1" applyFont="1" applyBorder="1" applyAlignment="1">
      <alignment vertical="center"/>
    </xf>
    <xf numFmtId="167" fontId="7" fillId="0" borderId="0" xfId="2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167" fontId="11" fillId="2" borderId="0" xfId="2" applyNumberFormat="1" applyFont="1" applyFill="1" applyBorder="1"/>
    <xf numFmtId="0" fontId="1" fillId="2" borderId="0" xfId="0" applyFont="1" applyFill="1" applyBorder="1"/>
    <xf numFmtId="0" fontId="0" fillId="0" borderId="2" xfId="0" applyBorder="1"/>
    <xf numFmtId="0" fontId="9" fillId="0" borderId="0" xfId="0" applyFont="1" applyBorder="1" applyAlignment="1">
      <alignment vertical="center"/>
    </xf>
    <xf numFmtId="0" fontId="0" fillId="0" borderId="3" xfId="0" applyBorder="1"/>
    <xf numFmtId="164" fontId="1" fillId="2" borderId="0" xfId="0" applyNumberFormat="1" applyFont="1" applyFill="1" applyBorder="1"/>
    <xf numFmtId="164" fontId="1" fillId="0" borderId="0" xfId="0" applyNumberFormat="1" applyFont="1" applyBorder="1"/>
    <xf numFmtId="167" fontId="11" fillId="0" borderId="0" xfId="2" applyNumberFormat="1" applyFont="1" applyBorder="1"/>
    <xf numFmtId="167" fontId="1" fillId="0" borderId="0" xfId="0" applyNumberFormat="1" applyFont="1" applyBorder="1"/>
    <xf numFmtId="0" fontId="2" fillId="0" borderId="0" xfId="0" applyFont="1"/>
    <xf numFmtId="166" fontId="2" fillId="0" borderId="0" xfId="1" applyNumberFormat="1" applyFont="1" applyBorder="1"/>
    <xf numFmtId="171" fontId="0" fillId="0" borderId="0" xfId="0" applyNumberFormat="1"/>
    <xf numFmtId="170" fontId="2" fillId="0" borderId="0" xfId="1" applyNumberFormat="1" applyFont="1" applyBorder="1"/>
    <xf numFmtId="0" fontId="0" fillId="0" borderId="0" xfId="0" applyBorder="1" applyAlignment="1">
      <alignment horizontal="left" vertical="center" wrapText="1" indent="1"/>
    </xf>
    <xf numFmtId="170" fontId="2" fillId="0" borderId="0" xfId="1" applyNumberFormat="1" applyFont="1" applyBorder="1" applyAlignment="1">
      <alignment horizontal="center"/>
    </xf>
    <xf numFmtId="165" fontId="2" fillId="0" borderId="1" xfId="1" applyNumberFormat="1" applyFont="1" applyBorder="1"/>
    <xf numFmtId="169" fontId="2" fillId="0" borderId="1" xfId="2" applyNumberFormat="1" applyFont="1" applyBorder="1"/>
    <xf numFmtId="169" fontId="2" fillId="0" borderId="0" xfId="2" applyNumberFormat="1" applyFont="1" applyBorder="1"/>
    <xf numFmtId="169" fontId="0" fillId="0" borderId="7" xfId="2" applyNumberFormat="1" applyFont="1" applyBorder="1"/>
    <xf numFmtId="169" fontId="0" fillId="0" borderId="6" xfId="2" applyNumberFormat="1" applyFont="1" applyBorder="1"/>
    <xf numFmtId="169" fontId="0" fillId="0" borderId="8" xfId="2" applyNumberFormat="1" applyFont="1" applyBorder="1"/>
    <xf numFmtId="169" fontId="0" fillId="0" borderId="1" xfId="2" applyNumberFormat="1" applyFont="1" applyBorder="1"/>
    <xf numFmtId="170" fontId="2" fillId="3" borderId="7" xfId="1" applyNumberFormat="1" applyFont="1" applyFill="1" applyBorder="1"/>
    <xf numFmtId="166" fontId="0" fillId="3" borderId="7" xfId="1" applyNumberFormat="1" applyFont="1" applyFill="1" applyBorder="1"/>
    <xf numFmtId="172" fontId="0" fillId="3" borderId="7" xfId="0" applyNumberFormat="1" applyFill="1" applyBorder="1"/>
    <xf numFmtId="165" fontId="2" fillId="3" borderId="1" xfId="1" applyNumberFormat="1" applyFont="1" applyFill="1" applyBorder="1"/>
    <xf numFmtId="170" fontId="2" fillId="4" borderId="7" xfId="1" applyNumberFormat="1" applyFont="1" applyFill="1" applyBorder="1"/>
    <xf numFmtId="166" fontId="0" fillId="4" borderId="7" xfId="1" applyNumberFormat="1" applyFont="1" applyFill="1" applyBorder="1"/>
    <xf numFmtId="169" fontId="0" fillId="4" borderId="7" xfId="2" applyNumberFormat="1" applyFont="1" applyFill="1" applyBorder="1"/>
    <xf numFmtId="169" fontId="2" fillId="4" borderId="1" xfId="2" applyNumberFormat="1" applyFont="1" applyFill="1" applyBorder="1"/>
    <xf numFmtId="172" fontId="0" fillId="3" borderId="6" xfId="0" applyNumberFormat="1" applyFill="1" applyBorder="1"/>
    <xf numFmtId="2" fontId="0" fillId="3" borderId="6" xfId="0" applyNumberFormat="1" applyFill="1" applyBorder="1"/>
    <xf numFmtId="2" fontId="0" fillId="3" borderId="7" xfId="0" applyNumberFormat="1" applyFill="1" applyBorder="1"/>
    <xf numFmtId="2" fontId="0" fillId="3" borderId="1" xfId="0" applyNumberFormat="1" applyFill="1" applyBorder="1"/>
    <xf numFmtId="2" fontId="0" fillId="3" borderId="8" xfId="0" applyNumberFormat="1" applyFill="1" applyBorder="1"/>
    <xf numFmtId="172" fontId="0" fillId="3" borderId="1" xfId="0" applyNumberFormat="1" applyFill="1" applyBorder="1"/>
    <xf numFmtId="172" fontId="0" fillId="3" borderId="8" xfId="0" applyNumberFormat="1" applyFill="1" applyBorder="1"/>
    <xf numFmtId="169" fontId="0" fillId="4" borderId="6" xfId="2" applyNumberFormat="1" applyFont="1" applyFill="1" applyBorder="1"/>
    <xf numFmtId="169" fontId="0" fillId="4" borderId="1" xfId="2" applyNumberFormat="1" applyFont="1" applyFill="1" applyBorder="1"/>
    <xf numFmtId="173" fontId="0" fillId="4" borderId="1" xfId="2" applyNumberFormat="1" applyFont="1" applyFill="1" applyBorder="1"/>
    <xf numFmtId="169" fontId="0" fillId="4" borderId="8" xfId="2" applyNumberFormat="1" applyFont="1" applyFill="1" applyBorder="1"/>
    <xf numFmtId="165" fontId="2" fillId="3" borderId="6" xfId="1" applyNumberFormat="1" applyFont="1" applyFill="1" applyBorder="1"/>
    <xf numFmtId="165" fontId="2" fillId="3" borderId="7" xfId="1" applyNumberFormat="1" applyFont="1" applyFill="1" applyBorder="1"/>
    <xf numFmtId="165" fontId="2" fillId="3" borderId="8" xfId="1" applyNumberFormat="1" applyFont="1" applyFill="1" applyBorder="1"/>
    <xf numFmtId="171" fontId="0" fillId="4" borderId="6" xfId="0" applyNumberFormat="1" applyFill="1" applyBorder="1"/>
    <xf numFmtId="171" fontId="0" fillId="4" borderId="7" xfId="0" applyNumberFormat="1" applyFill="1" applyBorder="1"/>
    <xf numFmtId="171" fontId="2" fillId="4" borderId="8" xfId="0" applyNumberFormat="1" applyFont="1" applyFill="1" applyBorder="1"/>
    <xf numFmtId="171" fontId="0" fillId="4" borderId="8" xfId="0" applyNumberFormat="1" applyFill="1" applyBorder="1"/>
    <xf numFmtId="171" fontId="2" fillId="4" borderId="7" xfId="0" applyNumberFormat="1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9" fontId="2" fillId="0" borderId="6" xfId="2" applyNumberFormat="1" applyFont="1" applyBorder="1"/>
    <xf numFmtId="169" fontId="2" fillId="0" borderId="8" xfId="2" applyNumberFormat="1" applyFont="1" applyBorder="1"/>
    <xf numFmtId="0" fontId="0" fillId="0" borderId="1" xfId="0" applyBorder="1"/>
    <xf numFmtId="174" fontId="0" fillId="0" borderId="1" xfId="0" applyNumberFormat="1" applyBorder="1"/>
    <xf numFmtId="174" fontId="0" fillId="0" borderId="4" xfId="0" applyNumberFormat="1" applyBorder="1"/>
    <xf numFmtId="0" fontId="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 wrapText="1"/>
    </xf>
    <xf numFmtId="175" fontId="0" fillId="0" borderId="1" xfId="2" applyNumberFormat="1" applyFont="1" applyBorder="1"/>
    <xf numFmtId="169" fontId="0" fillId="0" borderId="4" xfId="2" applyNumberFormat="1" applyFont="1" applyBorder="1"/>
    <xf numFmtId="174" fontId="0" fillId="0" borderId="0" xfId="0" applyNumberFormat="1" applyBorder="1"/>
    <xf numFmtId="169" fontId="0" fillId="0" borderId="0" xfId="2" applyNumberFormat="1" applyFont="1" applyBorder="1"/>
    <xf numFmtId="174" fontId="9" fillId="0" borderId="4" xfId="0" applyNumberFormat="1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4" fontId="2" fillId="3" borderId="6" xfId="2" applyNumberFormat="1" applyFont="1" applyFill="1" applyBorder="1"/>
    <xf numFmtId="164" fontId="2" fillId="3" borderId="7" xfId="2" applyNumberFormat="1" applyFont="1" applyFill="1" applyBorder="1"/>
    <xf numFmtId="164" fontId="2" fillId="3" borderId="8" xfId="2" applyNumberFormat="1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3" xfId="0" applyFont="1" applyBorder="1"/>
    <xf numFmtId="168" fontId="0" fillId="0" borderId="12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67" fontId="0" fillId="0" borderId="0" xfId="2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0" fillId="0" borderId="20" xfId="0" applyBorder="1"/>
    <xf numFmtId="0" fontId="6" fillId="0" borderId="2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9" fontId="0" fillId="0" borderId="18" xfId="2" applyNumberFormat="1" applyFont="1" applyBorder="1" applyAlignment="1">
      <alignment vertical="center"/>
    </xf>
    <xf numFmtId="169" fontId="0" fillId="0" borderId="26" xfId="2" applyNumberFormat="1" applyFont="1" applyBorder="1" applyAlignment="1">
      <alignment vertical="center"/>
    </xf>
    <xf numFmtId="169" fontId="0" fillId="0" borderId="19" xfId="2" applyNumberFormat="1" applyFont="1" applyBorder="1" applyAlignment="1">
      <alignment vertical="center"/>
    </xf>
    <xf numFmtId="169" fontId="0" fillId="0" borderId="21" xfId="2" applyNumberFormat="1" applyFont="1" applyBorder="1" applyAlignment="1">
      <alignment vertical="center"/>
    </xf>
    <xf numFmtId="169" fontId="0" fillId="0" borderId="0" xfId="2" applyNumberFormat="1" applyFont="1" applyBorder="1" applyAlignment="1">
      <alignment vertical="center"/>
    </xf>
    <xf numFmtId="169" fontId="0" fillId="0" borderId="21" xfId="0" applyNumberFormat="1" applyFont="1" applyBorder="1"/>
    <xf numFmtId="169" fontId="0" fillId="0" borderId="22" xfId="2" applyNumberFormat="1" applyFont="1" applyBorder="1" applyAlignment="1">
      <alignment vertical="center"/>
    </xf>
    <xf numFmtId="169" fontId="0" fillId="0" borderId="22" xfId="0" applyNumberFormat="1" applyFont="1" applyBorder="1"/>
    <xf numFmtId="169" fontId="9" fillId="0" borderId="21" xfId="2" applyNumberFormat="1" applyFont="1" applyBorder="1" applyAlignment="1">
      <alignment vertical="center"/>
    </xf>
    <xf numFmtId="169" fontId="9" fillId="0" borderId="0" xfId="2" applyNumberFormat="1" applyFont="1" applyBorder="1" applyAlignment="1">
      <alignment vertical="center"/>
    </xf>
    <xf numFmtId="169" fontId="1" fillId="2" borderId="22" xfId="2" applyNumberFormat="1" applyFont="1" applyFill="1" applyBorder="1"/>
    <xf numFmtId="169" fontId="1" fillId="2" borderId="21" xfId="0" applyNumberFormat="1" applyFont="1" applyFill="1" applyBorder="1"/>
    <xf numFmtId="169" fontId="1" fillId="2" borderId="0" xfId="0" applyNumberFormat="1" applyFont="1" applyFill="1" applyBorder="1"/>
    <xf numFmtId="169" fontId="1" fillId="2" borderId="22" xfId="0" applyNumberFormat="1" applyFont="1" applyFill="1" applyBorder="1"/>
    <xf numFmtId="169" fontId="9" fillId="0" borderId="24" xfId="2" applyNumberFormat="1" applyFont="1" applyBorder="1" applyAlignment="1">
      <alignment vertical="center"/>
    </xf>
    <xf numFmtId="169" fontId="1" fillId="2" borderId="24" xfId="0" applyNumberFormat="1" applyFont="1" applyFill="1" applyBorder="1"/>
    <xf numFmtId="169" fontId="1" fillId="2" borderId="27" xfId="0" applyNumberFormat="1" applyFont="1" applyFill="1" applyBorder="1"/>
    <xf numFmtId="169" fontId="1" fillId="0" borderId="24" xfId="0" applyNumberFormat="1" applyFont="1" applyBorder="1"/>
    <xf numFmtId="169" fontId="9" fillId="0" borderId="25" xfId="2" applyNumberFormat="1" applyFont="1" applyBorder="1" applyAlignment="1">
      <alignment vertical="center"/>
    </xf>
    <xf numFmtId="169" fontId="9" fillId="0" borderId="1" xfId="2" applyNumberFormat="1" applyFont="1" applyBorder="1" applyAlignment="1">
      <alignment vertical="center"/>
    </xf>
    <xf numFmtId="0" fontId="3" fillId="0" borderId="13" xfId="0" applyFont="1" applyBorder="1" applyAlignment="1">
      <alignment horizontal="center"/>
    </xf>
    <xf numFmtId="0" fontId="2" fillId="0" borderId="13" xfId="0" applyFont="1" applyBorder="1"/>
    <xf numFmtId="166" fontId="0" fillId="0" borderId="13" xfId="1" applyNumberFormat="1" applyFont="1" applyBorder="1"/>
    <xf numFmtId="0" fontId="2" fillId="0" borderId="12" xfId="0" applyFont="1" applyBorder="1"/>
    <xf numFmtId="166" fontId="2" fillId="0" borderId="13" xfId="1" applyNumberFormat="1" applyFont="1" applyBorder="1"/>
    <xf numFmtId="166" fontId="0" fillId="0" borderId="0" xfId="1" applyNumberFormat="1" applyFont="1" applyBorder="1"/>
    <xf numFmtId="166" fontId="3" fillId="0" borderId="0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72" fontId="0" fillId="0" borderId="0" xfId="0" applyNumberFormat="1" applyBorder="1"/>
    <xf numFmtId="172" fontId="2" fillId="0" borderId="0" xfId="0" applyNumberFormat="1" applyFont="1" applyBorder="1"/>
    <xf numFmtId="166" fontId="1" fillId="0" borderId="0" xfId="1" applyNumberFormat="1" applyFont="1" applyBorder="1"/>
    <xf numFmtId="2" fontId="0" fillId="0" borderId="0" xfId="0" applyNumberFormat="1" applyBorder="1"/>
    <xf numFmtId="171" fontId="0" fillId="0" borderId="0" xfId="0" applyNumberFormat="1" applyBorder="1"/>
    <xf numFmtId="0" fontId="9" fillId="0" borderId="0" xfId="0" applyFont="1" applyBorder="1"/>
    <xf numFmtId="167" fontId="9" fillId="0" borderId="0" xfId="2" applyNumberFormat="1" applyFont="1" applyBorder="1"/>
    <xf numFmtId="0" fontId="12" fillId="0" borderId="0" xfId="0" applyFont="1" applyBorder="1"/>
    <xf numFmtId="167" fontId="12" fillId="2" borderId="0" xfId="2" applyNumberFormat="1" applyFont="1" applyFill="1" applyBorder="1"/>
    <xf numFmtId="167" fontId="10" fillId="2" borderId="0" xfId="2" applyNumberFormat="1" applyFont="1" applyFill="1" applyBorder="1"/>
    <xf numFmtId="167" fontId="10" fillId="0" borderId="0" xfId="2" applyNumberFormat="1" applyFont="1" applyBorder="1"/>
    <xf numFmtId="0" fontId="10" fillId="0" borderId="0" xfId="0" applyFont="1" applyBorder="1"/>
    <xf numFmtId="167" fontId="10" fillId="0" borderId="0" xfId="2" applyNumberFormat="1" applyFont="1" applyBorder="1" applyAlignment="1">
      <alignment vertical="center"/>
    </xf>
    <xf numFmtId="167" fontId="11" fillId="0" borderId="0" xfId="2" applyNumberFormat="1" applyFont="1" applyBorder="1" applyAlignment="1">
      <alignment vertical="center"/>
    </xf>
    <xf numFmtId="169" fontId="11" fillId="0" borderId="0" xfId="2" applyNumberFormat="1" applyFont="1" applyBorder="1" applyAlignment="1">
      <alignment vertical="center"/>
    </xf>
    <xf numFmtId="168" fontId="10" fillId="0" borderId="0" xfId="0" applyNumberFormat="1" applyFont="1" applyBorder="1"/>
    <xf numFmtId="0" fontId="1" fillId="0" borderId="12" xfId="0" applyFont="1" applyBorder="1"/>
    <xf numFmtId="167" fontId="0" fillId="0" borderId="13" xfId="0" applyNumberFormat="1" applyBorder="1"/>
    <xf numFmtId="0" fontId="1" fillId="0" borderId="15" xfId="0" applyFont="1" applyBorder="1"/>
    <xf numFmtId="167" fontId="1" fillId="0" borderId="0" xfId="2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165" fontId="2" fillId="0" borderId="13" xfId="1" applyNumberFormat="1" applyFont="1" applyBorder="1"/>
    <xf numFmtId="164" fontId="2" fillId="0" borderId="0" xfId="2" applyNumberFormat="1" applyFont="1" applyBorder="1"/>
    <xf numFmtId="165" fontId="2" fillId="0" borderId="0" xfId="1" applyNumberFormat="1" applyFont="1" applyBorder="1"/>
    <xf numFmtId="164" fontId="2" fillId="3" borderId="0" xfId="2" applyNumberFormat="1" applyFont="1" applyFill="1" applyBorder="1"/>
    <xf numFmtId="0" fontId="13" fillId="5" borderId="28" xfId="0" applyFont="1" applyFill="1" applyBorder="1"/>
    <xf numFmtId="0" fontId="0" fillId="5" borderId="30" xfId="0" applyFill="1" applyBorder="1"/>
    <xf numFmtId="0" fontId="0" fillId="5" borderId="31" xfId="0" applyFill="1" applyBorder="1"/>
    <xf numFmtId="175" fontId="0" fillId="0" borderId="0" xfId="2" applyNumberFormat="1" applyFont="1" applyBorder="1"/>
    <xf numFmtId="0" fontId="0" fillId="5" borderId="32" xfId="0" applyFill="1" applyBorder="1"/>
    <xf numFmtId="0" fontId="0" fillId="5" borderId="33" xfId="0" applyFill="1" applyBorder="1"/>
    <xf numFmtId="0" fontId="0" fillId="5" borderId="27" xfId="0" applyFill="1" applyBorder="1"/>
    <xf numFmtId="0" fontId="0" fillId="0" borderId="0" xfId="0" applyFont="1" applyBorder="1" applyAlignment="1">
      <alignment horizontal="left"/>
    </xf>
    <xf numFmtId="0" fontId="0" fillId="5" borderId="27" xfId="0" applyFill="1" applyBorder="1" applyAlignment="1">
      <alignment horizontal="right"/>
    </xf>
    <xf numFmtId="169" fontId="0" fillId="5" borderId="27" xfId="2" applyNumberFormat="1" applyFont="1" applyFill="1" applyBorder="1"/>
    <xf numFmtId="174" fontId="0" fillId="5" borderId="27" xfId="0" applyNumberFormat="1" applyFill="1" applyBorder="1"/>
    <xf numFmtId="1" fontId="0" fillId="0" borderId="0" xfId="0" applyNumberFormat="1" applyBorder="1"/>
    <xf numFmtId="0" fontId="0" fillId="0" borderId="12" xfId="0" applyFont="1" applyBorder="1" applyAlignment="1">
      <alignment horizontal="left"/>
    </xf>
    <xf numFmtId="0" fontId="9" fillId="0" borderId="12" xfId="0" applyFon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5" xfId="0" applyBorder="1" applyAlignment="1">
      <alignment horizontal="right"/>
    </xf>
    <xf numFmtId="169" fontId="0" fillId="0" borderId="15" xfId="2" applyNumberFormat="1" applyFont="1" applyBorder="1"/>
    <xf numFmtId="174" fontId="0" fillId="0" borderId="15" xfId="0" applyNumberFormat="1" applyBorder="1"/>
    <xf numFmtId="0" fontId="16" fillId="3" borderId="34" xfId="0" applyFont="1" applyFill="1" applyBorder="1"/>
    <xf numFmtId="0" fontId="17" fillId="0" borderId="0" xfId="0" applyFont="1" applyBorder="1" applyAlignment="1">
      <alignment horizontal="justify" vertical="center"/>
    </xf>
    <xf numFmtId="0" fontId="0" fillId="5" borderId="28" xfId="0" applyFill="1" applyBorder="1"/>
    <xf numFmtId="0" fontId="0" fillId="5" borderId="26" xfId="0" applyFill="1" applyBorder="1"/>
    <xf numFmtId="0" fontId="0" fillId="5" borderId="29" xfId="0" applyFill="1" applyBorder="1"/>
    <xf numFmtId="0" fontId="0" fillId="5" borderId="0" xfId="0" applyFill="1" applyBorder="1"/>
    <xf numFmtId="0" fontId="17" fillId="5" borderId="0" xfId="0" applyFont="1" applyFill="1" applyBorder="1" applyAlignment="1">
      <alignment vertical="center"/>
    </xf>
    <xf numFmtId="0" fontId="0" fillId="0" borderId="35" xfId="0" applyBorder="1"/>
    <xf numFmtId="0" fontId="0" fillId="0" borderId="37" xfId="0" applyBorder="1"/>
    <xf numFmtId="0" fontId="0" fillId="0" borderId="36" xfId="0" applyBorder="1"/>
    <xf numFmtId="0" fontId="20" fillId="6" borderId="35" xfId="0" applyFont="1" applyFill="1" applyBorder="1" applyAlignment="1">
      <alignment horizontal="center" vertical="center" wrapText="1"/>
    </xf>
    <xf numFmtId="0" fontId="20" fillId="6" borderId="37" xfId="0" applyFont="1" applyFill="1" applyBorder="1" applyAlignment="1">
      <alignment horizontal="center" vertical="center" wrapText="1"/>
    </xf>
    <xf numFmtId="0" fontId="20" fillId="6" borderId="36" xfId="0" applyFont="1" applyFill="1" applyBorder="1" applyAlignment="1">
      <alignment horizontal="center" vertical="center" wrapText="1"/>
    </xf>
    <xf numFmtId="0" fontId="15" fillId="6" borderId="35" xfId="0" applyFont="1" applyFill="1" applyBorder="1" applyAlignment="1">
      <alignment horizontal="left" vertical="center" wrapText="1"/>
    </xf>
    <xf numFmtId="0" fontId="0" fillId="6" borderId="37" xfId="0" applyFill="1" applyBorder="1" applyAlignment="1">
      <alignment horizontal="left" vertical="center" wrapText="1"/>
    </xf>
    <xf numFmtId="0" fontId="0" fillId="6" borderId="36" xfId="0" applyFill="1" applyBorder="1" applyAlignment="1">
      <alignment horizontal="left" vertical="center" wrapText="1"/>
    </xf>
    <xf numFmtId="0" fontId="17" fillId="0" borderId="35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6" xfId="0" applyBorder="1" applyAlignment="1">
      <alignment horizontal="center"/>
    </xf>
    <xf numFmtId="0" fontId="18" fillId="6" borderId="35" xfId="0" applyFont="1" applyFill="1" applyBorder="1" applyAlignment="1">
      <alignment horizontal="center" vertical="center" wrapText="1"/>
    </xf>
    <xf numFmtId="0" fontId="19" fillId="6" borderId="37" xfId="0" applyFont="1" applyFill="1" applyBorder="1" applyAlignment="1">
      <alignment horizontal="center" vertical="center" wrapText="1"/>
    </xf>
    <xf numFmtId="0" fontId="19" fillId="6" borderId="36" xfId="0" applyFont="1" applyFill="1" applyBorder="1" applyAlignment="1">
      <alignment horizontal="center" vertical="center" wrapText="1"/>
    </xf>
    <xf numFmtId="166" fontId="3" fillId="0" borderId="0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70" fontId="2" fillId="0" borderId="4" xfId="1" applyNumberFormat="1" applyFont="1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170" fontId="2" fillId="0" borderId="4" xfId="1" applyNumberFormat="1" applyFont="1" applyBorder="1" applyAlignment="1">
      <alignment horizontal="center"/>
    </xf>
    <xf numFmtId="170" fontId="2" fillId="0" borderId="5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4" fillId="5" borderId="26" xfId="0" applyFont="1" applyFill="1" applyBorder="1" applyAlignment="1">
      <alignment horizontal="center"/>
    </xf>
    <xf numFmtId="0" fontId="14" fillId="5" borderId="29" xfId="0" applyFont="1" applyFill="1" applyBorder="1" applyAlignment="1">
      <alignment horizontal="center"/>
    </xf>
    <xf numFmtId="0" fontId="16" fillId="3" borderId="35" xfId="0" applyFont="1" applyFill="1" applyBorder="1" applyAlignment="1">
      <alignment horizontal="center"/>
    </xf>
    <xf numFmtId="0" fontId="16" fillId="3" borderId="36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16" fillId="3" borderId="37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30"/>
  <sheetViews>
    <sheetView showGridLines="0" tabSelected="1" topLeftCell="A9" workbookViewId="0">
      <selection activeCell="C19" sqref="C19:H19"/>
    </sheetView>
  </sheetViews>
  <sheetFormatPr baseColWidth="10" defaultRowHeight="15" x14ac:dyDescent="0.2"/>
  <cols>
    <col min="2" max="2" width="4.83203125" customWidth="1"/>
    <col min="8" max="8" width="32" customWidth="1"/>
    <col min="9" max="9" width="2.83203125" customWidth="1"/>
  </cols>
  <sheetData>
    <row r="3" spans="2:9" ht="16" thickBot="1" x14ac:dyDescent="0.25"/>
    <row r="4" spans="2:9" ht="17" thickTop="1" thickBot="1" x14ac:dyDescent="0.25">
      <c r="B4" s="176"/>
      <c r="C4" s="177"/>
      <c r="D4" s="177"/>
      <c r="E4" s="177"/>
      <c r="F4" s="177"/>
      <c r="G4" s="177"/>
      <c r="H4" s="177"/>
      <c r="I4" s="178"/>
    </row>
    <row r="5" spans="2:9" ht="16" thickBot="1" x14ac:dyDescent="0.25">
      <c r="B5" s="157"/>
      <c r="C5" s="181"/>
      <c r="D5" s="182"/>
      <c r="E5" s="182"/>
      <c r="F5" s="182"/>
      <c r="G5" s="182"/>
      <c r="H5" s="183"/>
      <c r="I5" s="158"/>
    </row>
    <row r="6" spans="2:9" ht="22" thickBot="1" x14ac:dyDescent="0.25">
      <c r="B6" s="157"/>
      <c r="C6" s="196" t="s">
        <v>145</v>
      </c>
      <c r="D6" s="197"/>
      <c r="E6" s="197"/>
      <c r="F6" s="197"/>
      <c r="G6" s="197"/>
      <c r="H6" s="198"/>
      <c r="I6" s="158"/>
    </row>
    <row r="7" spans="2:9" ht="16" thickBot="1" x14ac:dyDescent="0.25">
      <c r="B7" s="157"/>
      <c r="C7" s="181"/>
      <c r="D7" s="182"/>
      <c r="E7" s="182"/>
      <c r="F7" s="182"/>
      <c r="G7" s="182"/>
      <c r="H7" s="183"/>
      <c r="I7" s="158"/>
    </row>
    <row r="8" spans="2:9" ht="16" thickBot="1" x14ac:dyDescent="0.25">
      <c r="B8" s="157"/>
      <c r="C8" s="187" t="s">
        <v>137</v>
      </c>
      <c r="D8" s="188"/>
      <c r="E8" s="188"/>
      <c r="F8" s="188"/>
      <c r="G8" s="188"/>
      <c r="H8" s="189"/>
      <c r="I8" s="158"/>
    </row>
    <row r="9" spans="2:9" ht="16" thickBot="1" x14ac:dyDescent="0.25">
      <c r="B9" s="157"/>
      <c r="C9" s="190"/>
      <c r="D9" s="191"/>
      <c r="E9" s="191"/>
      <c r="F9" s="191"/>
      <c r="G9" s="191"/>
      <c r="H9" s="192"/>
      <c r="I9" s="158"/>
    </row>
    <row r="10" spans="2:9" ht="99.75" customHeight="1" thickBot="1" x14ac:dyDescent="0.25">
      <c r="B10" s="157"/>
      <c r="C10" s="187" t="s">
        <v>138</v>
      </c>
      <c r="D10" s="188"/>
      <c r="E10" s="188"/>
      <c r="F10" s="188"/>
      <c r="G10" s="188"/>
      <c r="H10" s="189"/>
      <c r="I10" s="158"/>
    </row>
    <row r="11" spans="2:9" ht="16" thickBot="1" x14ac:dyDescent="0.25">
      <c r="B11" s="157"/>
      <c r="C11" s="175"/>
      <c r="D11" s="1"/>
      <c r="E11" s="1"/>
      <c r="F11" s="1"/>
      <c r="G11" s="1"/>
      <c r="H11" s="1"/>
      <c r="I11" s="158"/>
    </row>
    <row r="12" spans="2:9" ht="87.75" customHeight="1" thickBot="1" x14ac:dyDescent="0.25">
      <c r="B12" s="157"/>
      <c r="C12" s="187" t="s">
        <v>139</v>
      </c>
      <c r="D12" s="188"/>
      <c r="E12" s="188"/>
      <c r="F12" s="188"/>
      <c r="G12" s="188"/>
      <c r="H12" s="189"/>
      <c r="I12" s="158"/>
    </row>
    <row r="13" spans="2:9" ht="16" thickBot="1" x14ac:dyDescent="0.25">
      <c r="B13" s="157"/>
      <c r="C13" s="1"/>
      <c r="D13" s="1"/>
      <c r="E13" s="1"/>
      <c r="F13" s="1"/>
      <c r="G13" s="1"/>
      <c r="H13" s="1"/>
      <c r="I13" s="158"/>
    </row>
    <row r="14" spans="2:9" ht="15.75" customHeight="1" thickBot="1" x14ac:dyDescent="0.25">
      <c r="B14" s="157"/>
      <c r="C14" s="196" t="s">
        <v>144</v>
      </c>
      <c r="D14" s="197"/>
      <c r="E14" s="197"/>
      <c r="F14" s="197"/>
      <c r="G14" s="197"/>
      <c r="H14" s="198"/>
      <c r="I14" s="158"/>
    </row>
    <row r="15" spans="2:9" ht="15.75" customHeight="1" thickBot="1" x14ac:dyDescent="0.25">
      <c r="B15" s="157"/>
      <c r="C15" s="190"/>
      <c r="D15" s="191"/>
      <c r="E15" s="191"/>
      <c r="F15" s="191"/>
      <c r="G15" s="191"/>
      <c r="H15" s="192"/>
      <c r="I15" s="158"/>
    </row>
    <row r="16" spans="2:9" ht="80.25" customHeight="1" thickBot="1" x14ac:dyDescent="0.25">
      <c r="B16" s="157"/>
      <c r="C16" s="187" t="s">
        <v>140</v>
      </c>
      <c r="D16" s="188"/>
      <c r="E16" s="188"/>
      <c r="F16" s="188"/>
      <c r="G16" s="188"/>
      <c r="H16" s="189"/>
      <c r="I16" s="158"/>
    </row>
    <row r="17" spans="2:9" ht="16" thickBot="1" x14ac:dyDescent="0.25">
      <c r="B17" s="157"/>
      <c r="C17" s="180"/>
      <c r="D17" s="179"/>
      <c r="E17" s="179"/>
      <c r="F17" s="179"/>
      <c r="G17" s="179"/>
      <c r="H17" s="179"/>
      <c r="I17" s="158"/>
    </row>
    <row r="18" spans="2:9" ht="13.5" customHeight="1" thickBot="1" x14ac:dyDescent="0.25">
      <c r="B18" s="157"/>
      <c r="C18" s="190"/>
      <c r="D18" s="191"/>
      <c r="E18" s="191"/>
      <c r="F18" s="191"/>
      <c r="G18" s="191"/>
      <c r="H18" s="192"/>
      <c r="I18" s="158"/>
    </row>
    <row r="19" spans="2:9" ht="22" thickBot="1" x14ac:dyDescent="0.25">
      <c r="B19" s="157"/>
      <c r="C19" s="196" t="s">
        <v>147</v>
      </c>
      <c r="D19" s="197"/>
      <c r="E19" s="197"/>
      <c r="F19" s="197"/>
      <c r="G19" s="197"/>
      <c r="H19" s="198"/>
      <c r="I19" s="158"/>
    </row>
    <row r="20" spans="2:9" ht="16" thickBot="1" x14ac:dyDescent="0.25">
      <c r="B20" s="157"/>
      <c r="C20" s="190"/>
      <c r="D20" s="191"/>
      <c r="E20" s="191"/>
      <c r="F20" s="191"/>
      <c r="G20" s="191"/>
      <c r="H20" s="192"/>
      <c r="I20" s="158"/>
    </row>
    <row r="21" spans="2:9" ht="45.75" customHeight="1" thickBot="1" x14ac:dyDescent="0.25">
      <c r="B21" s="157"/>
      <c r="C21" s="187" t="s">
        <v>141</v>
      </c>
      <c r="D21" s="188"/>
      <c r="E21" s="188"/>
      <c r="F21" s="188"/>
      <c r="G21" s="188"/>
      <c r="H21" s="189"/>
      <c r="I21" s="158"/>
    </row>
    <row r="22" spans="2:9" ht="42.75" customHeight="1" thickBot="1" x14ac:dyDescent="0.25">
      <c r="B22" s="157"/>
      <c r="C22" s="187" t="s">
        <v>142</v>
      </c>
      <c r="D22" s="188"/>
      <c r="E22" s="188"/>
      <c r="F22" s="188"/>
      <c r="G22" s="188"/>
      <c r="H22" s="189"/>
      <c r="I22" s="158"/>
    </row>
    <row r="23" spans="2:9" ht="16" thickBot="1" x14ac:dyDescent="0.25">
      <c r="B23" s="157"/>
      <c r="C23" s="179"/>
      <c r="D23" s="179"/>
      <c r="E23" s="179"/>
      <c r="F23" s="179"/>
      <c r="G23" s="179"/>
      <c r="H23" s="179"/>
      <c r="I23" s="158"/>
    </row>
    <row r="24" spans="2:9" ht="16" thickBot="1" x14ac:dyDescent="0.25">
      <c r="B24" s="157"/>
      <c r="C24" s="190"/>
      <c r="D24" s="191"/>
      <c r="E24" s="191"/>
      <c r="F24" s="191"/>
      <c r="G24" s="191"/>
      <c r="H24" s="192"/>
      <c r="I24" s="158"/>
    </row>
    <row r="25" spans="2:9" ht="15.75" customHeight="1" thickBot="1" x14ac:dyDescent="0.25">
      <c r="B25" s="157"/>
      <c r="C25" s="184" t="s">
        <v>146</v>
      </c>
      <c r="D25" s="185"/>
      <c r="E25" s="185"/>
      <c r="F25" s="185"/>
      <c r="G25" s="185"/>
      <c r="H25" s="186"/>
      <c r="I25" s="158"/>
    </row>
    <row r="26" spans="2:9" ht="15.75" customHeight="1" thickBot="1" x14ac:dyDescent="0.25">
      <c r="B26" s="157"/>
      <c r="C26" s="193"/>
      <c r="D26" s="194"/>
      <c r="E26" s="194"/>
      <c r="F26" s="194"/>
      <c r="G26" s="194"/>
      <c r="H26" s="195"/>
      <c r="I26" s="158"/>
    </row>
    <row r="27" spans="2:9" ht="16" thickBot="1" x14ac:dyDescent="0.25">
      <c r="B27" s="157"/>
      <c r="C27" s="179"/>
      <c r="D27" s="179"/>
      <c r="E27" s="179"/>
      <c r="F27" s="179"/>
      <c r="G27" s="179"/>
      <c r="H27" s="179"/>
      <c r="I27" s="158"/>
    </row>
    <row r="28" spans="2:9" ht="42.75" customHeight="1" thickBot="1" x14ac:dyDescent="0.25">
      <c r="B28" s="157"/>
      <c r="C28" s="187" t="s">
        <v>143</v>
      </c>
      <c r="D28" s="188"/>
      <c r="E28" s="188"/>
      <c r="F28" s="188"/>
      <c r="G28" s="188"/>
      <c r="H28" s="189"/>
      <c r="I28" s="158"/>
    </row>
    <row r="29" spans="2:9" ht="16" thickBot="1" x14ac:dyDescent="0.25">
      <c r="B29" s="160"/>
      <c r="C29" s="162"/>
      <c r="D29" s="162"/>
      <c r="E29" s="162"/>
      <c r="F29" s="162"/>
      <c r="G29" s="162"/>
      <c r="H29" s="162"/>
      <c r="I29" s="161"/>
    </row>
    <row r="30" spans="2:9" ht="16" thickTop="1" x14ac:dyDescent="0.2"/>
  </sheetData>
  <mergeCells count="17">
    <mergeCell ref="C6:H6"/>
    <mergeCell ref="C16:H16"/>
    <mergeCell ref="C14:H14"/>
    <mergeCell ref="C21:H21"/>
    <mergeCell ref="C22:H22"/>
    <mergeCell ref="C10:H10"/>
    <mergeCell ref="C12:H12"/>
    <mergeCell ref="C8:H8"/>
    <mergeCell ref="C25:H25"/>
    <mergeCell ref="C28:H28"/>
    <mergeCell ref="C9:H9"/>
    <mergeCell ref="C24:H24"/>
    <mergeCell ref="C26:H26"/>
    <mergeCell ref="C19:H19"/>
    <mergeCell ref="C15:H15"/>
    <mergeCell ref="C18:H18"/>
    <mergeCell ref="C20:H2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J21"/>
  <sheetViews>
    <sheetView showGridLines="0" workbookViewId="0">
      <selection activeCell="F27" sqref="F27"/>
    </sheetView>
  </sheetViews>
  <sheetFormatPr baseColWidth="10" defaultRowHeight="15" x14ac:dyDescent="0.2"/>
  <cols>
    <col min="2" max="2" width="3.33203125" customWidth="1"/>
    <col min="3" max="3" width="30.33203125" customWidth="1"/>
    <col min="4" max="4" width="29.83203125" customWidth="1"/>
    <col min="6" max="6" width="18.5" customWidth="1"/>
    <col min="8" max="8" width="12.5" bestFit="1" customWidth="1"/>
    <col min="9" max="9" width="4" customWidth="1"/>
    <col min="10" max="10" width="4.1640625" customWidth="1"/>
  </cols>
  <sheetData>
    <row r="2" spans="2:10" ht="16" thickBot="1" x14ac:dyDescent="0.25"/>
    <row r="3" spans="2:10" ht="21" thickTop="1" thickBot="1" x14ac:dyDescent="0.3">
      <c r="B3" s="156"/>
      <c r="C3" s="209" t="s">
        <v>97</v>
      </c>
      <c r="D3" s="209"/>
      <c r="E3" s="209"/>
      <c r="F3" s="209"/>
      <c r="G3" s="209"/>
      <c r="H3" s="209"/>
      <c r="I3" s="209"/>
      <c r="J3" s="210"/>
    </row>
    <row r="4" spans="2:10" ht="16" thickTop="1" x14ac:dyDescent="0.2">
      <c r="B4" s="157"/>
      <c r="C4" s="83"/>
      <c r="D4" s="84"/>
      <c r="E4" s="84"/>
      <c r="F4" s="84"/>
      <c r="G4" s="84"/>
      <c r="H4" s="84"/>
      <c r="I4" s="85"/>
      <c r="J4" s="158"/>
    </row>
    <row r="5" spans="2:10" x14ac:dyDescent="0.2">
      <c r="B5" s="157"/>
      <c r="C5" s="86"/>
      <c r="D5" s="1"/>
      <c r="E5" s="66">
        <f>+'EST RESUL AN. VERTICAL'!D11</f>
        <v>2018</v>
      </c>
      <c r="F5" s="1"/>
      <c r="G5" s="66">
        <f>+'EST RESUL AN. VERTICAL'!I11</f>
        <v>2017</v>
      </c>
      <c r="H5" s="1"/>
      <c r="I5" s="87"/>
      <c r="J5" s="158"/>
    </row>
    <row r="6" spans="2:10" x14ac:dyDescent="0.2">
      <c r="B6" s="157"/>
      <c r="C6" s="124" t="s">
        <v>128</v>
      </c>
      <c r="D6" s="3"/>
      <c r="E6" s="1"/>
      <c r="F6" s="1"/>
      <c r="G6" s="1"/>
      <c r="H6" s="1"/>
      <c r="I6" s="87"/>
      <c r="J6" s="158"/>
    </row>
    <row r="7" spans="2:10" x14ac:dyDescent="0.2">
      <c r="B7" s="157"/>
      <c r="C7" s="86"/>
      <c r="D7" s="69" t="s">
        <v>99</v>
      </c>
      <c r="E7" s="34">
        <f>+'EST. SITUACIÓN FINANCIERA'!E18</f>
        <v>1876</v>
      </c>
      <c r="F7" s="68">
        <f>+E7/E8</f>
        <v>3.8192182410423454</v>
      </c>
      <c r="G7" s="34">
        <f>+'EST. SITUACIÓN FINANCIERA'!I18</f>
        <v>1600</v>
      </c>
      <c r="H7" s="67">
        <f>+G7/G8</f>
        <v>3.8095238095238093</v>
      </c>
      <c r="I7" s="87"/>
      <c r="J7" s="158"/>
    </row>
    <row r="8" spans="2:10" x14ac:dyDescent="0.2">
      <c r="B8" s="157"/>
      <c r="C8" s="86"/>
      <c r="D8" s="70" t="s">
        <v>98</v>
      </c>
      <c r="E8" s="34">
        <f>+'EST. SITUACIÓN FINANCIERA'!E44</f>
        <v>491.2</v>
      </c>
      <c r="F8" s="1"/>
      <c r="G8" s="34">
        <f>+'EST. SITUACIÓN FINANCIERA'!I44</f>
        <v>420</v>
      </c>
      <c r="H8" s="74"/>
      <c r="I8" s="87"/>
      <c r="J8" s="158"/>
    </row>
    <row r="9" spans="2:10" x14ac:dyDescent="0.2">
      <c r="B9" s="157"/>
      <c r="C9" s="86"/>
      <c r="D9" s="1"/>
      <c r="E9" s="1"/>
      <c r="F9" s="1"/>
      <c r="G9" s="1"/>
      <c r="H9" s="74"/>
      <c r="I9" s="87"/>
      <c r="J9" s="158"/>
    </row>
    <row r="10" spans="2:10" x14ac:dyDescent="0.2">
      <c r="B10" s="157"/>
      <c r="C10" s="124" t="s">
        <v>100</v>
      </c>
      <c r="D10" s="3"/>
      <c r="E10" s="1"/>
      <c r="F10" s="1"/>
      <c r="G10" s="1"/>
      <c r="H10" s="74"/>
      <c r="I10" s="87"/>
      <c r="J10" s="158"/>
    </row>
    <row r="11" spans="2:10" x14ac:dyDescent="0.2">
      <c r="B11" s="157"/>
      <c r="C11" s="86"/>
      <c r="D11" s="69" t="s">
        <v>101</v>
      </c>
      <c r="E11" s="34">
        <f>+'EST. SITUACIÓN FINANCIERA'!E18-'EST. SITUACIÓN FINANCIERA'!D17</f>
        <v>796</v>
      </c>
      <c r="F11" s="68">
        <f>+E11/E12</f>
        <v>1.6205211726384365</v>
      </c>
      <c r="G11" s="34">
        <f>+'EST. SITUACIÓN FINANCIERA'!I18-'EST. SITUACIÓN FINANCIERA'!H17</f>
        <v>800</v>
      </c>
      <c r="H11" s="67">
        <f>+G11/G12</f>
        <v>1.9047619047619047</v>
      </c>
      <c r="I11" s="87"/>
      <c r="J11" s="158"/>
    </row>
    <row r="12" spans="2:10" x14ac:dyDescent="0.2">
      <c r="B12" s="157"/>
      <c r="C12" s="86"/>
      <c r="D12" s="70" t="s">
        <v>98</v>
      </c>
      <c r="E12" s="34">
        <f>+E8</f>
        <v>491.2</v>
      </c>
      <c r="F12" s="1"/>
      <c r="G12" s="34">
        <f>+G8</f>
        <v>420</v>
      </c>
      <c r="H12" s="74"/>
      <c r="I12" s="87"/>
      <c r="J12" s="158"/>
    </row>
    <row r="13" spans="2:10" x14ac:dyDescent="0.2">
      <c r="B13" s="157"/>
      <c r="C13" s="86"/>
      <c r="D13" s="1"/>
      <c r="E13" s="1"/>
      <c r="F13" s="1"/>
      <c r="G13" s="1"/>
      <c r="H13" s="1"/>
      <c r="I13" s="87"/>
      <c r="J13" s="158"/>
    </row>
    <row r="14" spans="2:10" x14ac:dyDescent="0.2">
      <c r="B14" s="157"/>
      <c r="C14" s="124" t="s">
        <v>102</v>
      </c>
      <c r="D14" s="3"/>
      <c r="E14" s="1"/>
      <c r="F14" s="1"/>
      <c r="G14" s="1"/>
      <c r="H14" s="1"/>
      <c r="I14" s="87"/>
      <c r="J14" s="158"/>
    </row>
    <row r="15" spans="2:10" ht="32" x14ac:dyDescent="0.2">
      <c r="B15" s="157"/>
      <c r="C15" s="86"/>
      <c r="D15" s="71" t="s">
        <v>103</v>
      </c>
      <c r="E15" s="1"/>
      <c r="F15" s="72">
        <f>+'EST. SITUACIÓN FINANCIERA'!E18-'EST. SITUACIÓN FINANCIERA'!E44</f>
        <v>1384.8</v>
      </c>
      <c r="G15" s="159"/>
      <c r="H15" s="159">
        <f>+'EST. SITUACIÓN FINANCIERA'!I18-'EST. SITUACIÓN FINANCIERA'!I44</f>
        <v>1180</v>
      </c>
      <c r="I15" s="87"/>
      <c r="J15" s="158"/>
    </row>
    <row r="16" spans="2:10" ht="16" thickBot="1" x14ac:dyDescent="0.25">
      <c r="B16" s="157"/>
      <c r="C16" s="90"/>
      <c r="D16" s="91"/>
      <c r="E16" s="91"/>
      <c r="F16" s="91"/>
      <c r="G16" s="91"/>
      <c r="H16" s="91"/>
      <c r="I16" s="92"/>
      <c r="J16" s="158"/>
    </row>
    <row r="17" spans="2:10" ht="17" thickTop="1" thickBot="1" x14ac:dyDescent="0.25">
      <c r="B17" s="160"/>
      <c r="C17" s="162"/>
      <c r="D17" s="162"/>
      <c r="E17" s="162"/>
      <c r="F17" s="162"/>
      <c r="G17" s="162"/>
      <c r="H17" s="162"/>
      <c r="I17" s="162"/>
      <c r="J17" s="161"/>
    </row>
    <row r="18" spans="2:10" ht="16" thickTop="1" x14ac:dyDescent="0.2">
      <c r="D18" s="1"/>
      <c r="E18" s="1"/>
      <c r="F18" s="1"/>
      <c r="G18" s="1"/>
      <c r="H18" s="1"/>
    </row>
    <row r="20" spans="2:10" ht="16" thickBot="1" x14ac:dyDescent="0.25"/>
    <row r="21" spans="2:10" ht="18" thickBot="1" x14ac:dyDescent="0.25">
      <c r="C21" s="211" t="s">
        <v>135</v>
      </c>
      <c r="D21" s="212"/>
    </row>
  </sheetData>
  <mergeCells count="2">
    <mergeCell ref="C3:J3"/>
    <mergeCell ref="C21:D21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J23"/>
  <sheetViews>
    <sheetView showGridLines="0" workbookViewId="0">
      <selection activeCell="C27" sqref="C27"/>
    </sheetView>
  </sheetViews>
  <sheetFormatPr baseColWidth="10" defaultRowHeight="15" x14ac:dyDescent="0.2"/>
  <cols>
    <col min="2" max="2" width="3.33203125" customWidth="1"/>
    <col min="3" max="3" width="33.5" customWidth="1"/>
    <col min="4" max="4" width="29.83203125" customWidth="1"/>
    <col min="6" max="6" width="18.5" customWidth="1"/>
    <col min="8" max="8" width="12.5" bestFit="1" customWidth="1"/>
    <col min="9" max="9" width="4" customWidth="1"/>
    <col min="10" max="10" width="4.1640625" customWidth="1"/>
  </cols>
  <sheetData>
    <row r="3" spans="2:10" ht="16" thickBot="1" x14ac:dyDescent="0.25">
      <c r="D3" s="1"/>
      <c r="E3" s="1"/>
      <c r="F3" s="1"/>
      <c r="G3" s="1"/>
      <c r="H3" s="1"/>
    </row>
    <row r="4" spans="2:10" ht="21" thickTop="1" thickBot="1" x14ac:dyDescent="0.3">
      <c r="B4" s="156"/>
      <c r="C4" s="209" t="s">
        <v>107</v>
      </c>
      <c r="D4" s="209"/>
      <c r="E4" s="209"/>
      <c r="F4" s="209"/>
      <c r="G4" s="209"/>
      <c r="H4" s="209"/>
      <c r="I4" s="209"/>
      <c r="J4" s="210"/>
    </row>
    <row r="5" spans="2:10" ht="16" thickTop="1" x14ac:dyDescent="0.2">
      <c r="B5" s="157"/>
      <c r="C5" s="83"/>
      <c r="D5" s="84"/>
      <c r="E5" s="84"/>
      <c r="F5" s="84"/>
      <c r="G5" s="84"/>
      <c r="H5" s="84"/>
      <c r="I5" s="85"/>
      <c r="J5" s="158"/>
    </row>
    <row r="6" spans="2:10" x14ac:dyDescent="0.2">
      <c r="B6" s="157"/>
      <c r="C6" s="86"/>
      <c r="D6" s="1"/>
      <c r="E6" s="66">
        <f>+'INDICADORES DE LIQUIDEZ'!E5</f>
        <v>2018</v>
      </c>
      <c r="F6" s="1"/>
      <c r="G6" s="66">
        <f>+'INDICADORES DE LIQUIDEZ'!G5</f>
        <v>2017</v>
      </c>
      <c r="H6" s="1"/>
      <c r="I6" s="87"/>
      <c r="J6" s="158"/>
    </row>
    <row r="7" spans="2:10" x14ac:dyDescent="0.2">
      <c r="B7" s="157"/>
      <c r="C7" s="168" t="s">
        <v>106</v>
      </c>
      <c r="D7" s="163"/>
      <c r="E7" s="1"/>
      <c r="F7" s="1"/>
      <c r="G7" s="1"/>
      <c r="H7" s="1"/>
      <c r="I7" s="87"/>
      <c r="J7" s="158"/>
    </row>
    <row r="8" spans="2:10" x14ac:dyDescent="0.2">
      <c r="B8" s="157"/>
      <c r="C8" s="86"/>
      <c r="D8" s="69" t="s">
        <v>104</v>
      </c>
      <c r="E8" s="34">
        <f>+'EST. SITUACIÓN FINANCIERA'!D54</f>
        <v>1184.8</v>
      </c>
      <c r="F8" s="68">
        <f>+E8/E9</f>
        <v>0.34888103651354535</v>
      </c>
      <c r="G8" s="34">
        <f>+'EST. SITUACIÓN FINANCIERA'!H54</f>
        <v>1040</v>
      </c>
      <c r="H8" s="67">
        <f>+G8/G9</f>
        <v>0.34666666666666668</v>
      </c>
      <c r="I8" s="87"/>
      <c r="J8" s="158"/>
    </row>
    <row r="9" spans="2:10" x14ac:dyDescent="0.2">
      <c r="B9" s="157"/>
      <c r="C9" s="86"/>
      <c r="D9" s="70" t="s">
        <v>105</v>
      </c>
      <c r="E9" s="34">
        <f>+'EST. SITUACIÓN FINANCIERA'!E31</f>
        <v>3396</v>
      </c>
      <c r="F9" s="1"/>
      <c r="G9" s="34">
        <f>+'EST. SITUACIÓN FINANCIERA'!I31</f>
        <v>3000</v>
      </c>
      <c r="H9" s="74"/>
      <c r="I9" s="87"/>
      <c r="J9" s="158"/>
    </row>
    <row r="10" spans="2:10" x14ac:dyDescent="0.2">
      <c r="B10" s="157"/>
      <c r="C10" s="86"/>
      <c r="D10" s="1"/>
      <c r="E10" s="1"/>
      <c r="F10" s="1"/>
      <c r="G10" s="1"/>
      <c r="H10" s="1"/>
      <c r="I10" s="87"/>
      <c r="J10" s="158"/>
    </row>
    <row r="11" spans="2:10" x14ac:dyDescent="0.2">
      <c r="B11" s="157"/>
      <c r="C11" s="86" t="s">
        <v>108</v>
      </c>
      <c r="D11" s="1"/>
      <c r="E11" s="1"/>
      <c r="F11" s="1"/>
      <c r="G11" s="1"/>
      <c r="H11" s="1"/>
      <c r="I11" s="87"/>
      <c r="J11" s="158"/>
    </row>
    <row r="12" spans="2:10" x14ac:dyDescent="0.2">
      <c r="B12" s="157"/>
      <c r="C12" s="169"/>
      <c r="D12" s="69" t="s">
        <v>109</v>
      </c>
      <c r="E12" s="34">
        <f>+'ESTADO DE RESULTADOS'!E14</f>
        <v>1080</v>
      </c>
      <c r="F12" s="68">
        <f>+E12/E13</f>
        <v>0.18</v>
      </c>
      <c r="G12" s="34">
        <f>+'ESTADO DE RESULTADOS'!I14</f>
        <v>1036.3999999999996</v>
      </c>
      <c r="H12" s="67">
        <f>+G12/G13</f>
        <v>0.18045688814598126</v>
      </c>
      <c r="I12" s="87"/>
      <c r="J12" s="158"/>
    </row>
    <row r="13" spans="2:10" x14ac:dyDescent="0.2">
      <c r="B13" s="157"/>
      <c r="C13" s="170"/>
      <c r="D13" s="70" t="s">
        <v>110</v>
      </c>
      <c r="E13" s="34">
        <f>+'ESTADO DE RESULTADOS'!D12</f>
        <v>6000</v>
      </c>
      <c r="F13" s="1"/>
      <c r="G13" s="34">
        <f>+'ESTADO DE RESULTADOS'!H12</f>
        <v>5743.2</v>
      </c>
      <c r="H13" s="74"/>
      <c r="I13" s="87"/>
      <c r="J13" s="158"/>
    </row>
    <row r="14" spans="2:10" x14ac:dyDescent="0.2">
      <c r="B14" s="157"/>
      <c r="C14" s="86"/>
      <c r="D14" s="1"/>
      <c r="E14" s="1"/>
      <c r="F14" s="1"/>
      <c r="G14" s="1"/>
      <c r="H14" s="1"/>
      <c r="I14" s="87"/>
      <c r="J14" s="158"/>
    </row>
    <row r="15" spans="2:10" x14ac:dyDescent="0.2">
      <c r="B15" s="157"/>
      <c r="C15" s="86" t="s">
        <v>111</v>
      </c>
      <c r="D15" s="1"/>
      <c r="E15" s="1"/>
      <c r="F15" s="1"/>
      <c r="G15" s="1"/>
      <c r="H15" s="1"/>
      <c r="I15" s="87"/>
      <c r="J15" s="158"/>
    </row>
    <row r="16" spans="2:10" x14ac:dyDescent="0.2">
      <c r="B16" s="157"/>
      <c r="C16" s="86"/>
      <c r="D16" s="69" t="s">
        <v>112</v>
      </c>
      <c r="E16" s="34">
        <f>+'ESTADO DE RESULTADOS'!E28</f>
        <v>520</v>
      </c>
      <c r="F16" s="68">
        <f>+E16/E17</f>
        <v>0.30502111684655092</v>
      </c>
      <c r="G16" s="34">
        <f>+'ESTADO DE RESULTADOS'!I28</f>
        <v>542.02499999999964</v>
      </c>
      <c r="H16" s="67">
        <f>+G16/G17</f>
        <v>0.34745192307692285</v>
      </c>
      <c r="I16" s="87"/>
      <c r="J16" s="158"/>
    </row>
    <row r="17" spans="2:10" x14ac:dyDescent="0.2">
      <c r="B17" s="157"/>
      <c r="C17" s="86"/>
      <c r="D17" s="70" t="s">
        <v>113</v>
      </c>
      <c r="E17" s="34">
        <f>+'EST. SITUACIÓN FINANCIERA'!E55</f>
        <v>1704.8</v>
      </c>
      <c r="F17" s="1"/>
      <c r="G17" s="34">
        <f>+'EST. SITUACIÓN FINANCIERA'!I55</f>
        <v>1560</v>
      </c>
      <c r="H17" s="74"/>
      <c r="I17" s="87"/>
      <c r="J17" s="158"/>
    </row>
    <row r="18" spans="2:10" ht="16" thickBot="1" x14ac:dyDescent="0.25">
      <c r="B18" s="157"/>
      <c r="C18" s="90"/>
      <c r="D18" s="171"/>
      <c r="E18" s="172"/>
      <c r="F18" s="91"/>
      <c r="G18" s="172"/>
      <c r="H18" s="173"/>
      <c r="I18" s="92"/>
      <c r="J18" s="158"/>
    </row>
    <row r="19" spans="2:10" ht="17" thickTop="1" thickBot="1" x14ac:dyDescent="0.25">
      <c r="B19" s="160"/>
      <c r="C19" s="162"/>
      <c r="D19" s="164"/>
      <c r="E19" s="165"/>
      <c r="F19" s="162"/>
      <c r="G19" s="165"/>
      <c r="H19" s="166"/>
      <c r="I19" s="162"/>
      <c r="J19" s="161"/>
    </row>
    <row r="20" spans="2:10" ht="16" thickTop="1" x14ac:dyDescent="0.2"/>
    <row r="22" spans="2:10" ht="16" thickBot="1" x14ac:dyDescent="0.25"/>
    <row r="23" spans="2:10" ht="18" thickBot="1" x14ac:dyDescent="0.25">
      <c r="C23" s="174" t="s">
        <v>135</v>
      </c>
    </row>
  </sheetData>
  <mergeCells count="1">
    <mergeCell ref="C4:J4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J23"/>
  <sheetViews>
    <sheetView showGridLines="0" workbookViewId="0">
      <selection activeCell="C23" sqref="C23"/>
    </sheetView>
  </sheetViews>
  <sheetFormatPr baseColWidth="10" defaultRowHeight="15" x14ac:dyDescent="0.2"/>
  <cols>
    <col min="2" max="2" width="3.33203125" customWidth="1"/>
    <col min="3" max="3" width="34.5" customWidth="1"/>
    <col min="4" max="4" width="29.83203125" customWidth="1"/>
    <col min="6" max="6" width="18.5" customWidth="1"/>
    <col min="8" max="8" width="12.5" bestFit="1" customWidth="1"/>
    <col min="9" max="9" width="4" customWidth="1"/>
    <col min="10" max="10" width="4.1640625" customWidth="1"/>
  </cols>
  <sheetData>
    <row r="3" spans="2:10" ht="16" thickBot="1" x14ac:dyDescent="0.25"/>
    <row r="4" spans="2:10" ht="21" thickTop="1" thickBot="1" x14ac:dyDescent="0.3">
      <c r="B4" s="156"/>
      <c r="C4" s="209" t="s">
        <v>114</v>
      </c>
      <c r="D4" s="209"/>
      <c r="E4" s="209"/>
      <c r="F4" s="209"/>
      <c r="G4" s="209"/>
      <c r="H4" s="209"/>
      <c r="I4" s="209"/>
      <c r="J4" s="210"/>
    </row>
    <row r="5" spans="2:10" ht="16" thickTop="1" x14ac:dyDescent="0.2">
      <c r="B5" s="157"/>
      <c r="C5" s="83"/>
      <c r="D5" s="84"/>
      <c r="E5" s="84"/>
      <c r="F5" s="84"/>
      <c r="G5" s="84"/>
      <c r="H5" s="84"/>
      <c r="I5" s="85"/>
      <c r="J5" s="158"/>
    </row>
    <row r="6" spans="2:10" x14ac:dyDescent="0.2">
      <c r="B6" s="157"/>
      <c r="C6" s="86"/>
      <c r="D6" s="1"/>
      <c r="E6" s="66">
        <f>+'INDICADORES DE RENTABILIDAD'!E6</f>
        <v>2018</v>
      </c>
      <c r="F6" s="1"/>
      <c r="G6" s="66">
        <f>+'INDICADORES DE RENTABILIDAD'!G6</f>
        <v>2017</v>
      </c>
      <c r="H6" s="1"/>
      <c r="I6" s="87"/>
      <c r="J6" s="158"/>
    </row>
    <row r="7" spans="2:10" x14ac:dyDescent="0.2">
      <c r="B7" s="157"/>
      <c r="C7" s="86" t="s">
        <v>115</v>
      </c>
      <c r="D7" s="1"/>
      <c r="E7" s="1"/>
      <c r="F7" s="1"/>
      <c r="G7" s="1"/>
      <c r="H7" s="1"/>
      <c r="I7" s="87"/>
      <c r="J7" s="158"/>
    </row>
    <row r="8" spans="2:10" x14ac:dyDescent="0.2">
      <c r="B8" s="157"/>
      <c r="C8" s="86"/>
      <c r="D8" s="69" t="s">
        <v>117</v>
      </c>
      <c r="E8" s="34">
        <f>+'EST. SITUACIÓN FINANCIERA'!E50</f>
        <v>1691.2</v>
      </c>
      <c r="F8" s="68">
        <f>+E8/E9*100</f>
        <v>99.202252463632107</v>
      </c>
      <c r="G8" s="34">
        <f>+'EST. SITUACIÓN FINANCIERA'!I50</f>
        <v>1440</v>
      </c>
      <c r="H8" s="67">
        <f>+G8/G9*100</f>
        <v>92.307692307692307</v>
      </c>
      <c r="I8" s="87"/>
      <c r="J8" s="158"/>
    </row>
    <row r="9" spans="2:10" x14ac:dyDescent="0.2">
      <c r="B9" s="157"/>
      <c r="C9" s="86"/>
      <c r="D9" s="70" t="s">
        <v>113</v>
      </c>
      <c r="E9" s="34">
        <f>+'EST. SITUACIÓN FINANCIERA'!E55</f>
        <v>1704.8</v>
      </c>
      <c r="F9" s="1"/>
      <c r="G9" s="34">
        <f>+'EST. SITUACIÓN FINANCIERA'!I55</f>
        <v>1560</v>
      </c>
      <c r="H9" s="74"/>
      <c r="I9" s="87"/>
      <c r="J9" s="158"/>
    </row>
    <row r="10" spans="2:10" x14ac:dyDescent="0.2">
      <c r="B10" s="157"/>
      <c r="C10" s="86"/>
      <c r="D10" s="1"/>
      <c r="E10" s="1"/>
      <c r="F10" s="1"/>
      <c r="G10" s="1"/>
      <c r="H10" s="167"/>
      <c r="I10" s="87"/>
      <c r="J10" s="158"/>
    </row>
    <row r="11" spans="2:10" x14ac:dyDescent="0.2">
      <c r="B11" s="157"/>
      <c r="C11" s="86" t="s">
        <v>118</v>
      </c>
      <c r="D11" s="1"/>
      <c r="E11" s="1"/>
      <c r="F11" s="1"/>
      <c r="G11" s="1"/>
      <c r="H11" s="167"/>
      <c r="I11" s="87"/>
      <c r="J11" s="158"/>
    </row>
    <row r="12" spans="2:10" x14ac:dyDescent="0.2">
      <c r="B12" s="157"/>
      <c r="C12" s="86"/>
      <c r="D12" s="69" t="s">
        <v>120</v>
      </c>
      <c r="E12" s="34">
        <f>+E8</f>
        <v>1691.2</v>
      </c>
      <c r="F12" s="68">
        <f>+E12/E13*100</f>
        <v>49.799764428739692</v>
      </c>
      <c r="G12" s="34">
        <f>+G8</f>
        <v>1440</v>
      </c>
      <c r="H12" s="67">
        <f>+G12/G13*100</f>
        <v>48</v>
      </c>
      <c r="I12" s="87"/>
      <c r="J12" s="158"/>
    </row>
    <row r="13" spans="2:10" x14ac:dyDescent="0.2">
      <c r="B13" s="157"/>
      <c r="C13" s="86"/>
      <c r="D13" s="70" t="s">
        <v>119</v>
      </c>
      <c r="E13" s="34">
        <f>+'EST. SITUACIÓN FINANCIERA'!E31</f>
        <v>3396</v>
      </c>
      <c r="F13" s="1"/>
      <c r="G13" s="34">
        <f>+'EST. SITUACIÓN FINANCIERA'!I31</f>
        <v>3000</v>
      </c>
      <c r="H13" s="74"/>
      <c r="I13" s="87"/>
      <c r="J13" s="158"/>
    </row>
    <row r="14" spans="2:10" x14ac:dyDescent="0.2">
      <c r="B14" s="157"/>
      <c r="C14" s="86"/>
      <c r="D14" s="1"/>
      <c r="E14" s="1"/>
      <c r="F14" s="1"/>
      <c r="G14" s="1"/>
      <c r="H14" s="167"/>
      <c r="I14" s="87"/>
      <c r="J14" s="158"/>
    </row>
    <row r="15" spans="2:10" x14ac:dyDescent="0.2">
      <c r="B15" s="157"/>
      <c r="C15" s="86" t="s">
        <v>129</v>
      </c>
      <c r="D15" s="1"/>
      <c r="E15" s="1"/>
      <c r="F15" s="1"/>
      <c r="G15" s="1"/>
      <c r="H15" s="167"/>
      <c r="I15" s="87"/>
      <c r="J15" s="158"/>
    </row>
    <row r="16" spans="2:10" x14ac:dyDescent="0.2">
      <c r="B16" s="157"/>
      <c r="C16" s="86"/>
      <c r="D16" s="69" t="s">
        <v>121</v>
      </c>
      <c r="E16" s="34">
        <f>+'EST. SITUACIÓN FINANCIERA'!E44*100</f>
        <v>49120</v>
      </c>
      <c r="F16" s="68">
        <f>+E16/E17*100</f>
        <v>2904.4465468306526</v>
      </c>
      <c r="G16" s="34">
        <f>+'EST. SITUACIÓN FINANCIERA'!I44*100</f>
        <v>42000</v>
      </c>
      <c r="H16" s="67">
        <f>+G16/G17*100</f>
        <v>2916.666666666667</v>
      </c>
      <c r="I16" s="87"/>
      <c r="J16" s="158"/>
    </row>
    <row r="17" spans="2:10" x14ac:dyDescent="0.2">
      <c r="B17" s="157"/>
      <c r="C17" s="86"/>
      <c r="D17" s="70" t="s">
        <v>116</v>
      </c>
      <c r="E17" s="34">
        <f>+E12</f>
        <v>1691.2</v>
      </c>
      <c r="F17" s="1"/>
      <c r="G17" s="34">
        <f>+G12</f>
        <v>1440</v>
      </c>
      <c r="H17" s="74"/>
      <c r="I17" s="87"/>
      <c r="J17" s="158"/>
    </row>
    <row r="18" spans="2:10" ht="16" thickBot="1" x14ac:dyDescent="0.25">
      <c r="B18" s="157"/>
      <c r="C18" s="90"/>
      <c r="D18" s="171"/>
      <c r="E18" s="172"/>
      <c r="F18" s="91"/>
      <c r="G18" s="172"/>
      <c r="H18" s="173"/>
      <c r="I18" s="92"/>
      <c r="J18" s="158"/>
    </row>
    <row r="19" spans="2:10" ht="17" thickTop="1" thickBot="1" x14ac:dyDescent="0.25">
      <c r="B19" s="160"/>
      <c r="C19" s="162"/>
      <c r="D19" s="164"/>
      <c r="E19" s="165"/>
      <c r="F19" s="162"/>
      <c r="G19" s="165"/>
      <c r="H19" s="166"/>
      <c r="I19" s="162"/>
      <c r="J19" s="161"/>
    </row>
    <row r="20" spans="2:10" ht="16" thickTop="1" x14ac:dyDescent="0.2"/>
    <row r="22" spans="2:10" ht="16" thickBot="1" x14ac:dyDescent="0.25"/>
    <row r="23" spans="2:10" ht="18" thickBot="1" x14ac:dyDescent="0.25">
      <c r="C23" s="174" t="s">
        <v>135</v>
      </c>
    </row>
  </sheetData>
  <mergeCells count="1">
    <mergeCell ref="C4:J4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J23"/>
  <sheetViews>
    <sheetView showGridLines="0" workbookViewId="0">
      <selection activeCell="H26" sqref="H26"/>
    </sheetView>
  </sheetViews>
  <sheetFormatPr baseColWidth="10" defaultRowHeight="15" x14ac:dyDescent="0.2"/>
  <cols>
    <col min="2" max="2" width="3.33203125" customWidth="1"/>
    <col min="3" max="3" width="33.6640625" customWidth="1"/>
    <col min="4" max="4" width="29.83203125" customWidth="1"/>
    <col min="6" max="6" width="18.5" customWidth="1"/>
    <col min="8" max="8" width="12.5" bestFit="1" customWidth="1"/>
    <col min="9" max="9" width="4" customWidth="1"/>
    <col min="10" max="10" width="4.1640625" customWidth="1"/>
  </cols>
  <sheetData>
    <row r="3" spans="2:10" ht="16" thickBot="1" x14ac:dyDescent="0.25"/>
    <row r="4" spans="2:10" ht="21" thickTop="1" thickBot="1" x14ac:dyDescent="0.3">
      <c r="B4" s="156"/>
      <c r="C4" s="209" t="s">
        <v>122</v>
      </c>
      <c r="D4" s="209"/>
      <c r="E4" s="209"/>
      <c r="F4" s="209"/>
      <c r="G4" s="209"/>
      <c r="H4" s="209"/>
      <c r="I4" s="209"/>
      <c r="J4" s="210"/>
    </row>
    <row r="5" spans="2:10" ht="16" thickTop="1" x14ac:dyDescent="0.2">
      <c r="B5" s="157"/>
      <c r="C5" s="83"/>
      <c r="D5" s="84"/>
      <c r="E5" s="84"/>
      <c r="F5" s="84"/>
      <c r="G5" s="84"/>
      <c r="H5" s="84"/>
      <c r="I5" s="85"/>
      <c r="J5" s="158"/>
    </row>
    <row r="6" spans="2:10" x14ac:dyDescent="0.2">
      <c r="B6" s="157"/>
      <c r="C6" s="86"/>
      <c r="I6" s="87"/>
      <c r="J6" s="158"/>
    </row>
    <row r="7" spans="2:10" x14ac:dyDescent="0.2">
      <c r="B7" s="157"/>
      <c r="C7" s="86" t="s">
        <v>130</v>
      </c>
      <c r="D7" s="1"/>
      <c r="E7" s="1"/>
      <c r="F7" s="1"/>
      <c r="G7" s="1"/>
      <c r="H7" s="1"/>
      <c r="I7" s="87"/>
      <c r="J7" s="158"/>
    </row>
    <row r="8" spans="2:10" x14ac:dyDescent="0.2">
      <c r="B8" s="157"/>
      <c r="C8" s="86"/>
      <c r="D8" s="69" t="s">
        <v>131</v>
      </c>
      <c r="E8" s="34">
        <f>+'ESTADO DE RESULTADOS'!D12</f>
        <v>6000</v>
      </c>
      <c r="F8" s="67">
        <f>+E8/E9*100</f>
        <v>638.29787234042556</v>
      </c>
      <c r="G8" s="1"/>
      <c r="H8" s="1"/>
      <c r="I8" s="87"/>
      <c r="J8" s="158"/>
    </row>
    <row r="9" spans="2:10" x14ac:dyDescent="0.2">
      <c r="B9" s="157"/>
      <c r="C9" s="86"/>
      <c r="D9" s="70" t="s">
        <v>123</v>
      </c>
      <c r="E9" s="34">
        <f>+('EST. SITUACIÓN FINANCIERA'!D17+'EST. SITUACIÓN FINANCIERA'!H17)/2</f>
        <v>940</v>
      </c>
      <c r="F9" s="1"/>
      <c r="G9" s="1"/>
      <c r="H9" s="1"/>
      <c r="I9" s="87"/>
      <c r="J9" s="158"/>
    </row>
    <row r="10" spans="2:10" x14ac:dyDescent="0.2">
      <c r="B10" s="157"/>
      <c r="C10" s="86"/>
      <c r="D10" s="1"/>
      <c r="E10" s="1"/>
      <c r="F10" s="1"/>
      <c r="G10" s="1"/>
      <c r="H10" s="1"/>
      <c r="I10" s="87"/>
      <c r="J10" s="158"/>
    </row>
    <row r="11" spans="2:10" x14ac:dyDescent="0.2">
      <c r="B11" s="157"/>
      <c r="C11" s="86" t="s">
        <v>132</v>
      </c>
      <c r="D11" s="1"/>
      <c r="E11" s="1"/>
      <c r="F11" s="1"/>
      <c r="G11" s="1"/>
      <c r="H11" s="1"/>
      <c r="I11" s="87"/>
      <c r="J11" s="158"/>
    </row>
    <row r="12" spans="2:10" x14ac:dyDescent="0.2">
      <c r="B12" s="157"/>
      <c r="C12" s="86"/>
      <c r="D12" s="69" t="s">
        <v>133</v>
      </c>
      <c r="E12" s="34">
        <f>+'ESTADO DE RESULTADOS'!D12</f>
        <v>6000</v>
      </c>
      <c r="F12" s="67">
        <f>+E12/E13*100</f>
        <v>1769.9115044247787</v>
      </c>
      <c r="G12" s="1"/>
      <c r="H12" s="1"/>
      <c r="I12" s="87"/>
      <c r="J12" s="158"/>
    </row>
    <row r="13" spans="2:10" x14ac:dyDescent="0.2">
      <c r="B13" s="157"/>
      <c r="C13" s="86"/>
      <c r="D13" s="70" t="s">
        <v>124</v>
      </c>
      <c r="E13" s="34">
        <f>+('EST. SITUACIÓN FINANCIERA'!D14+'EST. SITUACIÓN FINANCIERA'!H14)/2</f>
        <v>339</v>
      </c>
      <c r="F13" s="1"/>
      <c r="G13" s="1"/>
      <c r="H13" s="1"/>
      <c r="I13" s="87"/>
      <c r="J13" s="158"/>
    </row>
    <row r="14" spans="2:10" x14ac:dyDescent="0.2">
      <c r="B14" s="157"/>
      <c r="C14" s="86"/>
      <c r="D14" s="1"/>
      <c r="E14" s="75"/>
      <c r="F14" s="1"/>
      <c r="G14" s="1"/>
      <c r="H14" s="1"/>
      <c r="I14" s="87"/>
      <c r="J14" s="158"/>
    </row>
    <row r="15" spans="2:10" x14ac:dyDescent="0.2">
      <c r="B15" s="157"/>
      <c r="C15" s="86" t="s">
        <v>125</v>
      </c>
      <c r="D15" s="1"/>
      <c r="E15" s="75"/>
      <c r="F15" s="1"/>
      <c r="G15" s="1"/>
      <c r="H15" s="1"/>
      <c r="I15" s="87"/>
      <c r="J15" s="158"/>
    </row>
    <row r="16" spans="2:10" x14ac:dyDescent="0.2">
      <c r="B16" s="157"/>
      <c r="C16" s="86"/>
      <c r="D16" s="76" t="s">
        <v>126</v>
      </c>
      <c r="E16" s="73">
        <f>+E13</f>
        <v>339</v>
      </c>
      <c r="F16" s="67">
        <f>+E16/E17*100</f>
        <v>5.65</v>
      </c>
      <c r="G16" s="1"/>
      <c r="H16" s="1"/>
      <c r="I16" s="87"/>
      <c r="J16" s="158"/>
    </row>
    <row r="17" spans="2:10" x14ac:dyDescent="0.2">
      <c r="B17" s="157"/>
      <c r="C17" s="86"/>
      <c r="D17" s="68" t="s">
        <v>127</v>
      </c>
      <c r="E17" s="34">
        <f>+E12</f>
        <v>6000</v>
      </c>
      <c r="F17" s="1"/>
      <c r="G17" s="1"/>
      <c r="H17" s="1"/>
      <c r="I17" s="87"/>
      <c r="J17" s="158"/>
    </row>
    <row r="18" spans="2:10" ht="16" thickBot="1" x14ac:dyDescent="0.25">
      <c r="B18" s="157"/>
      <c r="C18" s="90"/>
      <c r="D18" s="173"/>
      <c r="E18" s="172"/>
      <c r="F18" s="91"/>
      <c r="G18" s="91"/>
      <c r="H18" s="91"/>
      <c r="I18" s="92"/>
      <c r="J18" s="158"/>
    </row>
    <row r="19" spans="2:10" ht="17" thickTop="1" thickBot="1" x14ac:dyDescent="0.25">
      <c r="B19" s="160"/>
      <c r="C19" s="213"/>
      <c r="D19" s="213"/>
      <c r="E19" s="213"/>
      <c r="F19" s="213"/>
      <c r="G19" s="213"/>
      <c r="H19" s="213"/>
      <c r="I19" s="162"/>
      <c r="J19" s="161"/>
    </row>
    <row r="20" spans="2:10" ht="16" thickTop="1" x14ac:dyDescent="0.2"/>
    <row r="22" spans="2:10" ht="16" thickBot="1" x14ac:dyDescent="0.25"/>
    <row r="23" spans="2:10" ht="18" thickBot="1" x14ac:dyDescent="0.25">
      <c r="C23" s="174" t="s">
        <v>135</v>
      </c>
    </row>
  </sheetData>
  <mergeCells count="2">
    <mergeCell ref="C4:J4"/>
    <mergeCell ref="C19:H19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9F117-DD2C-43F0-AB26-590EAD124FA6}">
  <dimension ref="C3:F4"/>
  <sheetViews>
    <sheetView workbookViewId="0">
      <selection activeCell="F26" sqref="F26"/>
    </sheetView>
  </sheetViews>
  <sheetFormatPr baseColWidth="10" defaultRowHeight="15" x14ac:dyDescent="0.2"/>
  <sheetData>
    <row r="3" spans="3:6" ht="16" thickBot="1" x14ac:dyDescent="0.25"/>
    <row r="4" spans="3:6" ht="18" thickBot="1" x14ac:dyDescent="0.25">
      <c r="C4" s="211" t="s">
        <v>136</v>
      </c>
      <c r="D4" s="214"/>
      <c r="E4" s="214"/>
      <c r="F4" s="212"/>
    </row>
  </sheetData>
  <mergeCells count="1">
    <mergeCell ref="C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67"/>
  <sheetViews>
    <sheetView showGridLines="0" topLeftCell="A46" zoomScale="90" zoomScaleNormal="90" workbookViewId="0">
      <selection activeCell="I45" sqref="I45"/>
    </sheetView>
  </sheetViews>
  <sheetFormatPr baseColWidth="10" defaultRowHeight="15" x14ac:dyDescent="0.2"/>
  <cols>
    <col min="2" max="2" width="3.33203125" customWidth="1"/>
    <col min="3" max="3" width="39.1640625" customWidth="1"/>
    <col min="6" max="6" width="3" customWidth="1"/>
    <col min="7" max="7" width="2.83203125" customWidth="1"/>
    <col min="10" max="10" width="2.5" customWidth="1"/>
    <col min="11" max="11" width="3.6640625" customWidth="1"/>
  </cols>
  <sheetData>
    <row r="3" spans="2:11" ht="16" thickBot="1" x14ac:dyDescent="0.25"/>
    <row r="4" spans="2:11" ht="16" thickTop="1" x14ac:dyDescent="0.2">
      <c r="B4" s="83"/>
      <c r="C4" s="84"/>
      <c r="D4" s="84"/>
      <c r="E4" s="84"/>
      <c r="F4" s="84"/>
      <c r="G4" s="84"/>
      <c r="H4" s="84"/>
      <c r="I4" s="84"/>
      <c r="J4" s="84"/>
      <c r="K4" s="85"/>
    </row>
    <row r="5" spans="2:11" ht="19" x14ac:dyDescent="0.25">
      <c r="B5" s="86"/>
      <c r="C5" s="199" t="s">
        <v>0</v>
      </c>
      <c r="D5" s="199"/>
      <c r="E5" s="199"/>
      <c r="F5" s="199"/>
      <c r="G5" s="199"/>
      <c r="H5" s="199"/>
      <c r="I5" s="199"/>
      <c r="J5" s="127"/>
      <c r="K5" s="87"/>
    </row>
    <row r="6" spans="2:11" x14ac:dyDescent="0.2">
      <c r="B6" s="86"/>
      <c r="C6" s="200" t="s">
        <v>1</v>
      </c>
      <c r="D6" s="200"/>
      <c r="E6" s="200"/>
      <c r="F6" s="200"/>
      <c r="G6" s="200"/>
      <c r="H6" s="200"/>
      <c r="I6" s="200"/>
      <c r="J6" s="128"/>
      <c r="K6" s="87"/>
    </row>
    <row r="7" spans="2:11" ht="16" x14ac:dyDescent="0.2">
      <c r="B7" s="86"/>
      <c r="C7" s="201" t="s">
        <v>32</v>
      </c>
      <c r="D7" s="201"/>
      <c r="E7" s="201"/>
      <c r="F7" s="201"/>
      <c r="G7" s="201"/>
      <c r="H7" s="201"/>
      <c r="I7" s="201"/>
      <c r="J7" s="129"/>
      <c r="K7" s="87"/>
    </row>
    <row r="8" spans="2:11" x14ac:dyDescent="0.2">
      <c r="B8" s="86"/>
      <c r="C8" s="200" t="s">
        <v>6</v>
      </c>
      <c r="D8" s="200"/>
      <c r="E8" s="200"/>
      <c r="F8" s="200"/>
      <c r="G8" s="200"/>
      <c r="H8" s="200"/>
      <c r="I8" s="200"/>
      <c r="J8" s="128"/>
      <c r="K8" s="87"/>
    </row>
    <row r="9" spans="2:11" x14ac:dyDescent="0.2">
      <c r="B9" s="86"/>
      <c r="C9" s="1"/>
      <c r="D9" s="126"/>
      <c r="E9" s="1"/>
      <c r="F9" s="1"/>
      <c r="G9" s="130"/>
      <c r="H9" s="23"/>
      <c r="I9" s="3"/>
      <c r="J9" s="3"/>
      <c r="K9" s="87"/>
    </row>
    <row r="10" spans="2:11" x14ac:dyDescent="0.2">
      <c r="B10" s="86"/>
      <c r="C10" s="126"/>
      <c r="D10" s="202">
        <v>2018</v>
      </c>
      <c r="E10" s="203"/>
      <c r="F10" s="26"/>
      <c r="G10" s="25"/>
      <c r="H10" s="204">
        <v>2017</v>
      </c>
      <c r="I10" s="205"/>
      <c r="J10" s="27"/>
      <c r="K10" s="87"/>
    </row>
    <row r="11" spans="2:11" x14ac:dyDescent="0.2">
      <c r="B11" s="86"/>
      <c r="C11" s="23" t="s">
        <v>33</v>
      </c>
      <c r="D11" s="126"/>
      <c r="E11" s="126"/>
      <c r="F11" s="126"/>
      <c r="G11" s="126"/>
      <c r="H11" s="126"/>
      <c r="I11" s="126"/>
      <c r="J11" s="126"/>
      <c r="K11" s="87"/>
    </row>
    <row r="12" spans="2:11" x14ac:dyDescent="0.2">
      <c r="B12" s="86"/>
      <c r="C12" s="23" t="s">
        <v>34</v>
      </c>
      <c r="D12" s="126"/>
      <c r="E12" s="126"/>
      <c r="F12" s="126"/>
      <c r="G12" s="126"/>
      <c r="H12" s="126"/>
      <c r="I12" s="126"/>
      <c r="J12" s="126"/>
      <c r="K12" s="87"/>
    </row>
    <row r="13" spans="2:11" x14ac:dyDescent="0.2">
      <c r="B13" s="86"/>
      <c r="C13" s="126" t="s">
        <v>35</v>
      </c>
      <c r="D13" s="32">
        <v>76</v>
      </c>
      <c r="E13" s="75"/>
      <c r="F13" s="1"/>
      <c r="G13" s="131"/>
      <c r="H13" s="32">
        <v>160</v>
      </c>
      <c r="I13" s="75"/>
      <c r="J13" s="1"/>
      <c r="K13" s="87"/>
    </row>
    <row r="14" spans="2:11" x14ac:dyDescent="0.2">
      <c r="B14" s="86"/>
      <c r="C14" s="126" t="s">
        <v>14</v>
      </c>
      <c r="D14" s="31">
        <v>356</v>
      </c>
      <c r="E14" s="75"/>
      <c r="F14" s="1"/>
      <c r="G14" s="131"/>
      <c r="H14" s="31">
        <v>322</v>
      </c>
      <c r="I14" s="75"/>
      <c r="J14" s="1"/>
      <c r="K14" s="87"/>
    </row>
    <row r="15" spans="2:11" x14ac:dyDescent="0.2">
      <c r="B15" s="86"/>
      <c r="C15" s="126" t="s">
        <v>134</v>
      </c>
      <c r="D15" s="31">
        <v>256</v>
      </c>
      <c r="E15" s="75"/>
      <c r="F15" s="1"/>
      <c r="G15" s="131"/>
      <c r="H15" s="31">
        <v>236</v>
      </c>
      <c r="I15" s="75"/>
      <c r="J15" s="1"/>
      <c r="K15" s="87"/>
    </row>
    <row r="16" spans="2:11" x14ac:dyDescent="0.2">
      <c r="B16" s="86"/>
      <c r="C16" s="126" t="s">
        <v>37</v>
      </c>
      <c r="D16" s="31">
        <v>108</v>
      </c>
      <c r="E16" s="75"/>
      <c r="F16" s="1"/>
      <c r="G16" s="131"/>
      <c r="H16" s="31">
        <v>82</v>
      </c>
      <c r="I16" s="75"/>
      <c r="J16" s="1"/>
      <c r="K16" s="87"/>
    </row>
    <row r="17" spans="2:11" x14ac:dyDescent="0.2">
      <c r="B17" s="86"/>
      <c r="C17" s="126" t="s">
        <v>38</v>
      </c>
      <c r="D17" s="33">
        <v>1080</v>
      </c>
      <c r="E17" s="75"/>
      <c r="F17" s="1"/>
      <c r="G17" s="131"/>
      <c r="H17" s="33">
        <v>800</v>
      </c>
      <c r="I17" s="75"/>
      <c r="J17" s="1"/>
      <c r="K17" s="87"/>
    </row>
    <row r="18" spans="2:11" s="22" customFormat="1" x14ac:dyDescent="0.2">
      <c r="B18" s="124"/>
      <c r="C18" s="23" t="s">
        <v>39</v>
      </c>
      <c r="D18" s="30"/>
      <c r="E18" s="29">
        <f>SUM(D13:D17)</f>
        <v>1876</v>
      </c>
      <c r="F18" s="23"/>
      <c r="G18" s="132"/>
      <c r="H18" s="30"/>
      <c r="I18" s="29">
        <f>SUM(H13:H17)</f>
        <v>1600</v>
      </c>
      <c r="J18" s="23"/>
      <c r="K18" s="122"/>
    </row>
    <row r="19" spans="2:11" x14ac:dyDescent="0.2">
      <c r="B19" s="86"/>
      <c r="C19" s="126"/>
      <c r="D19" s="75"/>
      <c r="E19" s="75"/>
      <c r="F19" s="126"/>
      <c r="G19" s="126"/>
      <c r="H19" s="75"/>
      <c r="I19" s="75"/>
      <c r="J19" s="126"/>
      <c r="K19" s="87"/>
    </row>
    <row r="20" spans="2:11" x14ac:dyDescent="0.2">
      <c r="B20" s="86"/>
      <c r="C20" s="23" t="s">
        <v>40</v>
      </c>
      <c r="D20" s="75"/>
      <c r="E20" s="75"/>
      <c r="F20" s="126"/>
      <c r="G20" s="126"/>
      <c r="H20" s="75"/>
      <c r="I20" s="75"/>
      <c r="J20" s="126"/>
      <c r="K20" s="87"/>
    </row>
    <row r="21" spans="2:11" x14ac:dyDescent="0.2">
      <c r="B21" s="86"/>
      <c r="C21" s="126" t="s">
        <v>41</v>
      </c>
      <c r="D21" s="75"/>
      <c r="E21" s="75"/>
      <c r="F21" s="126"/>
      <c r="G21" s="126"/>
      <c r="H21" s="75"/>
      <c r="I21" s="75"/>
      <c r="J21" s="126"/>
      <c r="K21" s="87"/>
    </row>
    <row r="22" spans="2:11" x14ac:dyDescent="0.2">
      <c r="B22" s="86"/>
      <c r="C22" s="126" t="s">
        <v>42</v>
      </c>
      <c r="D22" s="32">
        <v>248</v>
      </c>
      <c r="E22" s="75"/>
      <c r="F22" s="126"/>
      <c r="G22" s="131"/>
      <c r="H22" s="32">
        <v>208</v>
      </c>
      <c r="I22" s="75"/>
      <c r="J22" s="126"/>
      <c r="K22" s="87"/>
    </row>
    <row r="23" spans="2:11" x14ac:dyDescent="0.2">
      <c r="B23" s="86"/>
      <c r="C23" s="126" t="s">
        <v>43</v>
      </c>
      <c r="D23" s="31">
        <v>488</v>
      </c>
      <c r="E23" s="75"/>
      <c r="F23" s="126"/>
      <c r="G23" s="131"/>
      <c r="H23" s="31">
        <v>436</v>
      </c>
      <c r="I23" s="75"/>
      <c r="J23" s="126"/>
      <c r="K23" s="87"/>
    </row>
    <row r="24" spans="2:11" x14ac:dyDescent="0.2">
      <c r="B24" s="86"/>
      <c r="C24" s="126" t="s">
        <v>44</v>
      </c>
      <c r="D24" s="31">
        <v>1164</v>
      </c>
      <c r="E24" s="75"/>
      <c r="F24" s="126"/>
      <c r="G24" s="131"/>
      <c r="H24" s="31">
        <v>956</v>
      </c>
      <c r="I24" s="75"/>
      <c r="J24" s="126"/>
      <c r="K24" s="87"/>
    </row>
    <row r="25" spans="2:11" x14ac:dyDescent="0.2">
      <c r="B25" s="86"/>
      <c r="C25" s="126" t="s">
        <v>45</v>
      </c>
      <c r="D25" s="31">
        <v>192</v>
      </c>
      <c r="E25" s="75"/>
      <c r="F25" s="126"/>
      <c r="G25" s="131"/>
      <c r="H25" s="31">
        <v>188</v>
      </c>
      <c r="I25" s="75"/>
      <c r="J25" s="126"/>
      <c r="K25" s="87"/>
    </row>
    <row r="26" spans="2:11" x14ac:dyDescent="0.2">
      <c r="B26" s="86"/>
      <c r="C26" s="126" t="s">
        <v>46</v>
      </c>
      <c r="D26" s="31">
        <v>208</v>
      </c>
      <c r="E26" s="75"/>
      <c r="F26" s="126"/>
      <c r="G26" s="131"/>
      <c r="H26" s="31">
        <v>196</v>
      </c>
      <c r="I26" s="75"/>
      <c r="J26" s="126"/>
      <c r="K26" s="87"/>
    </row>
    <row r="27" spans="2:11" x14ac:dyDescent="0.2">
      <c r="B27" s="86"/>
      <c r="C27" s="126" t="s">
        <v>47</v>
      </c>
      <c r="D27" s="31">
        <v>420</v>
      </c>
      <c r="E27" s="75"/>
      <c r="F27" s="126"/>
      <c r="G27" s="131"/>
      <c r="H27" s="31">
        <v>416</v>
      </c>
      <c r="I27" s="75"/>
      <c r="J27" s="126"/>
      <c r="K27" s="87"/>
    </row>
    <row r="28" spans="2:11" x14ac:dyDescent="0.2">
      <c r="B28" s="86"/>
      <c r="C28" s="126" t="s">
        <v>11</v>
      </c>
      <c r="D28" s="33">
        <v>-1200</v>
      </c>
      <c r="E28" s="75"/>
      <c r="F28" s="126"/>
      <c r="G28" s="131"/>
      <c r="H28" s="33">
        <v>-1000</v>
      </c>
      <c r="I28" s="75"/>
      <c r="J28" s="126"/>
      <c r="K28" s="87"/>
    </row>
    <row r="29" spans="2:11" s="22" customFormat="1" x14ac:dyDescent="0.2">
      <c r="B29" s="124"/>
      <c r="C29" s="23" t="s">
        <v>48</v>
      </c>
      <c r="D29" s="30"/>
      <c r="E29" s="29">
        <f>SUM(D21:D28)</f>
        <v>1520</v>
      </c>
      <c r="F29" s="23"/>
      <c r="G29" s="132"/>
      <c r="H29" s="30"/>
      <c r="I29" s="29">
        <f>SUM(H21:H28)</f>
        <v>1400</v>
      </c>
      <c r="J29" s="23"/>
      <c r="K29" s="122"/>
    </row>
    <row r="30" spans="2:11" x14ac:dyDescent="0.2">
      <c r="B30" s="86"/>
      <c r="C30" s="126"/>
      <c r="D30" s="75"/>
      <c r="E30" s="75"/>
      <c r="F30" s="126"/>
      <c r="G30" s="126"/>
      <c r="H30" s="75"/>
      <c r="I30" s="75"/>
      <c r="J30" s="126"/>
      <c r="K30" s="87"/>
    </row>
    <row r="31" spans="2:11" s="22" customFormat="1" x14ac:dyDescent="0.2">
      <c r="B31" s="124"/>
      <c r="C31" s="23" t="s">
        <v>49</v>
      </c>
      <c r="D31" s="30"/>
      <c r="E31" s="29">
        <f>+E29+E18</f>
        <v>3396</v>
      </c>
      <c r="F31" s="23"/>
      <c r="G31" s="132"/>
      <c r="H31" s="30"/>
      <c r="I31" s="29">
        <f>+I29+I18</f>
        <v>3000</v>
      </c>
      <c r="J31" s="23"/>
      <c r="K31" s="122"/>
    </row>
    <row r="32" spans="2:11" x14ac:dyDescent="0.2">
      <c r="B32" s="86"/>
      <c r="C32" s="126"/>
      <c r="D32" s="75"/>
      <c r="E32" s="75"/>
      <c r="F32" s="126"/>
      <c r="G32" s="126"/>
      <c r="H32" s="75"/>
      <c r="I32" s="75"/>
      <c r="J32" s="126"/>
      <c r="K32" s="87"/>
    </row>
    <row r="33" spans="2:11" x14ac:dyDescent="0.2">
      <c r="B33" s="86"/>
      <c r="C33" s="126"/>
      <c r="D33" s="75"/>
      <c r="E33" s="75"/>
      <c r="F33" s="126"/>
      <c r="G33" s="126"/>
      <c r="H33" s="75"/>
      <c r="I33" s="75"/>
      <c r="J33" s="126"/>
      <c r="K33" s="87"/>
    </row>
    <row r="34" spans="2:11" x14ac:dyDescent="0.2">
      <c r="B34" s="86"/>
      <c r="C34" s="23" t="s">
        <v>50</v>
      </c>
      <c r="D34" s="75"/>
      <c r="E34" s="75"/>
      <c r="F34" s="126"/>
      <c r="G34" s="126"/>
      <c r="H34" s="75"/>
      <c r="I34" s="75"/>
      <c r="J34" s="126"/>
      <c r="K34" s="87"/>
    </row>
    <row r="35" spans="2:11" x14ac:dyDescent="0.2">
      <c r="B35" s="86"/>
      <c r="C35" s="23" t="s">
        <v>51</v>
      </c>
      <c r="D35" s="75"/>
      <c r="E35" s="75"/>
      <c r="F35" s="126"/>
      <c r="G35" s="126"/>
      <c r="H35" s="75"/>
      <c r="I35" s="75"/>
      <c r="J35" s="126"/>
      <c r="K35" s="87"/>
    </row>
    <row r="36" spans="2:11" x14ac:dyDescent="0.2">
      <c r="B36" s="86"/>
      <c r="C36" s="133" t="s">
        <v>52</v>
      </c>
      <c r="D36" s="32">
        <v>90</v>
      </c>
      <c r="E36" s="75"/>
      <c r="F36" s="1"/>
      <c r="G36" s="134"/>
      <c r="H36" s="32">
        <v>130.80000000000001</v>
      </c>
      <c r="I36" s="75"/>
      <c r="J36" s="1"/>
      <c r="K36" s="87"/>
    </row>
    <row r="37" spans="2:11" x14ac:dyDescent="0.2">
      <c r="B37" s="86"/>
      <c r="C37" s="126" t="s">
        <v>53</v>
      </c>
      <c r="D37" s="31">
        <v>84</v>
      </c>
      <c r="E37" s="75"/>
      <c r="F37" s="1"/>
      <c r="G37" s="134"/>
      <c r="H37" s="31">
        <v>60</v>
      </c>
      <c r="I37" s="75"/>
      <c r="J37" s="1"/>
      <c r="K37" s="87"/>
    </row>
    <row r="38" spans="2:11" x14ac:dyDescent="0.2">
      <c r="B38" s="86"/>
      <c r="C38" s="126" t="s">
        <v>54</v>
      </c>
      <c r="D38" s="31">
        <v>80</v>
      </c>
      <c r="E38" s="75"/>
      <c r="F38" s="1"/>
      <c r="G38" s="134"/>
      <c r="H38" s="31">
        <v>84</v>
      </c>
      <c r="I38" s="75"/>
      <c r="J38" s="1"/>
      <c r="K38" s="87"/>
    </row>
    <row r="39" spans="2:11" x14ac:dyDescent="0.2">
      <c r="B39" s="86"/>
      <c r="C39" s="126" t="s">
        <v>55</v>
      </c>
      <c r="D39" s="31">
        <v>117.2</v>
      </c>
      <c r="E39" s="75"/>
      <c r="F39" s="1"/>
      <c r="G39" s="134"/>
      <c r="H39" s="31">
        <v>76.8</v>
      </c>
      <c r="I39" s="75"/>
      <c r="J39" s="1"/>
      <c r="K39" s="87"/>
    </row>
    <row r="40" spans="2:11" x14ac:dyDescent="0.2">
      <c r="B40" s="86"/>
      <c r="C40" s="126" t="s">
        <v>56</v>
      </c>
      <c r="D40" s="31">
        <v>48</v>
      </c>
      <c r="E40" s="75"/>
      <c r="F40" s="1"/>
      <c r="G40" s="134"/>
      <c r="H40" s="31">
        <v>20.8</v>
      </c>
      <c r="I40" s="75"/>
      <c r="J40" s="1"/>
      <c r="K40" s="87"/>
    </row>
    <row r="41" spans="2:11" x14ac:dyDescent="0.2">
      <c r="B41" s="86"/>
      <c r="C41" s="126" t="s">
        <v>57</v>
      </c>
      <c r="D41" s="31">
        <v>36.799999999999997</v>
      </c>
      <c r="E41" s="75"/>
      <c r="F41" s="1"/>
      <c r="G41" s="134"/>
      <c r="H41" s="31">
        <v>20.399999999999999</v>
      </c>
      <c r="I41" s="75"/>
      <c r="J41" s="1"/>
      <c r="K41" s="87"/>
    </row>
    <row r="42" spans="2:11" x14ac:dyDescent="0.2">
      <c r="B42" s="86"/>
      <c r="C42" s="126" t="s">
        <v>58</v>
      </c>
      <c r="D42" s="31">
        <v>28.8</v>
      </c>
      <c r="E42" s="75"/>
      <c r="F42" s="1"/>
      <c r="G42" s="134"/>
      <c r="H42" s="31">
        <v>15.2</v>
      </c>
      <c r="I42" s="75"/>
      <c r="J42" s="1"/>
      <c r="K42" s="87"/>
    </row>
    <row r="43" spans="2:11" x14ac:dyDescent="0.2">
      <c r="B43" s="86"/>
      <c r="C43" s="126" t="s">
        <v>59</v>
      </c>
      <c r="D43" s="33">
        <v>6.4</v>
      </c>
      <c r="E43" s="75"/>
      <c r="F43" s="1"/>
      <c r="G43" s="134"/>
      <c r="H43" s="33">
        <v>12</v>
      </c>
      <c r="I43" s="75"/>
      <c r="J43" s="1"/>
      <c r="K43" s="87"/>
    </row>
    <row r="44" spans="2:11" s="22" customFormat="1" x14ac:dyDescent="0.2">
      <c r="B44" s="124"/>
      <c r="C44" s="23" t="s">
        <v>60</v>
      </c>
      <c r="D44" s="30"/>
      <c r="E44" s="29">
        <f>SUM(D36:D43)</f>
        <v>491.2</v>
      </c>
      <c r="F44" s="23"/>
      <c r="G44" s="132"/>
      <c r="H44" s="30"/>
      <c r="I44" s="29">
        <f>SUM(H36:H43)</f>
        <v>420</v>
      </c>
      <c r="J44" s="23"/>
      <c r="K44" s="122"/>
    </row>
    <row r="45" spans="2:11" x14ac:dyDescent="0.2">
      <c r="B45" s="86"/>
      <c r="C45" s="126"/>
      <c r="D45" s="75"/>
      <c r="E45" s="75"/>
      <c r="F45" s="126"/>
      <c r="G45" s="134"/>
      <c r="H45" s="75"/>
      <c r="I45" s="75"/>
      <c r="J45" s="126"/>
      <c r="K45" s="87"/>
    </row>
    <row r="46" spans="2:11" x14ac:dyDescent="0.2">
      <c r="B46" s="86"/>
      <c r="C46" s="126" t="s">
        <v>61</v>
      </c>
      <c r="D46" s="75"/>
      <c r="E46" s="75"/>
      <c r="F46" s="126"/>
      <c r="G46" s="134"/>
      <c r="H46" s="75"/>
      <c r="I46" s="75"/>
      <c r="J46" s="126"/>
      <c r="K46" s="87"/>
    </row>
    <row r="47" spans="2:11" x14ac:dyDescent="0.2">
      <c r="B47" s="86"/>
      <c r="C47" s="126" t="s">
        <v>62</v>
      </c>
      <c r="D47" s="34">
        <v>1200</v>
      </c>
      <c r="E47" s="75"/>
      <c r="F47" s="1"/>
      <c r="G47" s="134"/>
      <c r="H47" s="34">
        <v>1020</v>
      </c>
      <c r="I47" s="75"/>
      <c r="J47" s="1"/>
      <c r="K47" s="87"/>
    </row>
    <row r="48" spans="2:11" s="22" customFormat="1" x14ac:dyDescent="0.2">
      <c r="B48" s="124"/>
      <c r="C48" s="23" t="s">
        <v>63</v>
      </c>
      <c r="D48" s="30"/>
      <c r="E48" s="29">
        <f>SUM(D47)</f>
        <v>1200</v>
      </c>
      <c r="F48" s="23"/>
      <c r="G48" s="132"/>
      <c r="H48" s="30"/>
      <c r="I48" s="29">
        <f>SUM(H47)</f>
        <v>1020</v>
      </c>
      <c r="J48" s="23"/>
      <c r="K48" s="122"/>
    </row>
    <row r="49" spans="2:11" s="22" customFormat="1" x14ac:dyDescent="0.2">
      <c r="B49" s="124"/>
      <c r="C49" s="23"/>
      <c r="D49" s="30"/>
      <c r="E49" s="30"/>
      <c r="F49" s="23"/>
      <c r="G49" s="134"/>
      <c r="H49" s="30"/>
      <c r="I49" s="30"/>
      <c r="J49" s="23"/>
      <c r="K49" s="122"/>
    </row>
    <row r="50" spans="2:11" s="22" customFormat="1" x14ac:dyDescent="0.2">
      <c r="B50" s="124"/>
      <c r="C50" s="23" t="s">
        <v>64</v>
      </c>
      <c r="D50" s="30"/>
      <c r="E50" s="29">
        <f>+E48+E44</f>
        <v>1691.2</v>
      </c>
      <c r="F50" s="23"/>
      <c r="G50" s="132"/>
      <c r="H50" s="30"/>
      <c r="I50" s="29">
        <f>+I48+I44</f>
        <v>1440</v>
      </c>
      <c r="J50" s="23"/>
      <c r="K50" s="122"/>
    </row>
    <row r="51" spans="2:11" x14ac:dyDescent="0.2">
      <c r="B51" s="86"/>
      <c r="C51" s="126"/>
      <c r="D51" s="75"/>
      <c r="E51" s="75"/>
      <c r="F51" s="126"/>
      <c r="G51" s="134"/>
      <c r="H51" s="75"/>
      <c r="I51" s="75"/>
      <c r="J51" s="126"/>
      <c r="K51" s="87"/>
    </row>
    <row r="52" spans="2:11" x14ac:dyDescent="0.2">
      <c r="B52" s="86"/>
      <c r="C52" s="23" t="s">
        <v>65</v>
      </c>
      <c r="D52" s="75"/>
      <c r="E52" s="75"/>
      <c r="F52" s="126"/>
      <c r="G52" s="134"/>
      <c r="H52" s="75"/>
      <c r="I52" s="75"/>
      <c r="J52" s="126"/>
      <c r="K52" s="87"/>
    </row>
    <row r="53" spans="2:11" x14ac:dyDescent="0.2">
      <c r="B53" s="86"/>
      <c r="C53" s="126" t="s">
        <v>66</v>
      </c>
      <c r="D53" s="32">
        <v>520</v>
      </c>
      <c r="E53" s="75"/>
      <c r="F53" s="1"/>
      <c r="G53" s="134"/>
      <c r="H53" s="32">
        <v>520</v>
      </c>
      <c r="I53" s="75"/>
      <c r="J53" s="1"/>
      <c r="K53" s="87"/>
    </row>
    <row r="54" spans="2:11" x14ac:dyDescent="0.2">
      <c r="B54" s="86"/>
      <c r="C54" s="126" t="s">
        <v>67</v>
      </c>
      <c r="D54" s="33">
        <v>1184.8</v>
      </c>
      <c r="E54" s="75"/>
      <c r="F54" s="1"/>
      <c r="G54" s="134"/>
      <c r="H54" s="33">
        <v>1040</v>
      </c>
      <c r="I54" s="75"/>
      <c r="J54" s="1"/>
      <c r="K54" s="87"/>
    </row>
    <row r="55" spans="2:11" s="22" customFormat="1" x14ac:dyDescent="0.2">
      <c r="B55" s="124"/>
      <c r="C55" s="23" t="s">
        <v>68</v>
      </c>
      <c r="D55" s="30"/>
      <c r="E55" s="29">
        <f>SUM(D53:D54)</f>
        <v>1704.8</v>
      </c>
      <c r="F55" s="23"/>
      <c r="G55" s="132"/>
      <c r="H55" s="30"/>
      <c r="I55" s="29">
        <f>SUM(H53:H54)</f>
        <v>1560</v>
      </c>
      <c r="J55" s="23"/>
      <c r="K55" s="122"/>
    </row>
    <row r="56" spans="2:11" x14ac:dyDescent="0.2">
      <c r="B56" s="86"/>
      <c r="C56" s="126"/>
      <c r="D56" s="75"/>
      <c r="E56" s="75"/>
      <c r="F56" s="126"/>
      <c r="G56" s="134"/>
      <c r="H56" s="75"/>
      <c r="I56" s="75"/>
      <c r="J56" s="126"/>
      <c r="K56" s="87"/>
    </row>
    <row r="57" spans="2:11" s="22" customFormat="1" x14ac:dyDescent="0.2">
      <c r="B57" s="124"/>
      <c r="C57" s="23" t="s">
        <v>69</v>
      </c>
      <c r="D57" s="30"/>
      <c r="E57" s="29">
        <f>+E55+E50</f>
        <v>3396</v>
      </c>
      <c r="F57" s="23"/>
      <c r="G57" s="132"/>
      <c r="H57" s="30"/>
      <c r="I57" s="29">
        <f>+I55+I50</f>
        <v>3000</v>
      </c>
      <c r="J57" s="23"/>
      <c r="K57" s="122"/>
    </row>
    <row r="58" spans="2:11" x14ac:dyDescent="0.2">
      <c r="B58" s="86"/>
      <c r="C58" s="126"/>
      <c r="D58" s="126"/>
      <c r="E58" s="126"/>
      <c r="F58" s="126"/>
      <c r="G58" s="126"/>
      <c r="H58" s="126"/>
      <c r="I58" s="126"/>
      <c r="J58" s="126"/>
      <c r="K58" s="87"/>
    </row>
    <row r="59" spans="2:11" x14ac:dyDescent="0.2">
      <c r="B59" s="86"/>
      <c r="C59" s="1"/>
      <c r="D59" s="1"/>
      <c r="E59" s="1"/>
      <c r="F59" s="1"/>
      <c r="G59" s="1"/>
      <c r="H59" s="1"/>
      <c r="I59" s="135"/>
      <c r="J59" s="135"/>
      <c r="K59" s="87"/>
    </row>
    <row r="60" spans="2:11" x14ac:dyDescent="0.2">
      <c r="B60" s="86"/>
      <c r="C60" s="15"/>
      <c r="D60" s="1"/>
      <c r="E60" s="1"/>
      <c r="F60" s="1"/>
      <c r="G60" s="1"/>
      <c r="H60" s="1"/>
      <c r="I60" s="1"/>
      <c r="J60" s="1"/>
      <c r="K60" s="87"/>
    </row>
    <row r="61" spans="2:11" x14ac:dyDescent="0.2">
      <c r="B61" s="86"/>
      <c r="C61" s="1" t="s">
        <v>21</v>
      </c>
      <c r="D61" s="1"/>
      <c r="E61" s="1"/>
      <c r="F61" s="1"/>
      <c r="G61" s="1"/>
      <c r="H61" s="1"/>
      <c r="I61" s="1"/>
      <c r="J61" s="1"/>
      <c r="K61" s="87"/>
    </row>
    <row r="62" spans="2:11" x14ac:dyDescent="0.2">
      <c r="B62" s="86"/>
      <c r="C62" s="1"/>
      <c r="D62" s="1"/>
      <c r="E62" s="1"/>
      <c r="F62" s="1"/>
      <c r="G62" s="1"/>
      <c r="H62" s="1"/>
      <c r="I62" s="1"/>
      <c r="J62" s="1"/>
      <c r="K62" s="87"/>
    </row>
    <row r="63" spans="2:11" x14ac:dyDescent="0.2">
      <c r="B63" s="86"/>
      <c r="C63" s="1"/>
      <c r="D63" s="1"/>
      <c r="E63" s="1"/>
      <c r="F63" s="1"/>
      <c r="G63" s="1"/>
      <c r="H63" s="1"/>
      <c r="I63" s="1"/>
      <c r="J63" s="1"/>
      <c r="K63" s="87"/>
    </row>
    <row r="64" spans="2:11" x14ac:dyDescent="0.2">
      <c r="B64" s="86"/>
      <c r="C64" s="15"/>
      <c r="D64" s="1"/>
      <c r="E64" s="1"/>
      <c r="F64" s="1"/>
      <c r="G64" s="1"/>
      <c r="H64" s="1"/>
      <c r="I64" s="1"/>
      <c r="J64" s="1"/>
      <c r="K64" s="87"/>
    </row>
    <row r="65" spans="2:11" x14ac:dyDescent="0.2">
      <c r="B65" s="86"/>
      <c r="C65" s="1" t="s">
        <v>27</v>
      </c>
      <c r="D65" s="1"/>
      <c r="E65" s="1"/>
      <c r="F65" s="1"/>
      <c r="G65" s="1"/>
      <c r="H65" s="1"/>
      <c r="I65" s="1"/>
      <c r="J65" s="1"/>
      <c r="K65" s="87"/>
    </row>
    <row r="66" spans="2:11" ht="16" thickBot="1" x14ac:dyDescent="0.25">
      <c r="B66" s="90"/>
      <c r="C66" s="91"/>
      <c r="D66" s="91"/>
      <c r="E66" s="91"/>
      <c r="F66" s="91"/>
      <c r="G66" s="91"/>
      <c r="H66" s="91"/>
      <c r="I66" s="91"/>
      <c r="J66" s="91"/>
      <c r="K66" s="92"/>
    </row>
    <row r="67" spans="2:11" ht="16" thickTop="1" x14ac:dyDescent="0.2"/>
  </sheetData>
  <mergeCells count="6">
    <mergeCell ref="C5:I5"/>
    <mergeCell ref="C6:I6"/>
    <mergeCell ref="C7:I7"/>
    <mergeCell ref="C8:I8"/>
    <mergeCell ref="D10:E10"/>
    <mergeCell ref="H10:I10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52"/>
  <sheetViews>
    <sheetView showGridLines="0" topLeftCell="A22" zoomScale="90" zoomScaleNormal="90" workbookViewId="0">
      <selection activeCell="I31" sqref="I31"/>
    </sheetView>
  </sheetViews>
  <sheetFormatPr baseColWidth="10" defaultRowHeight="15" x14ac:dyDescent="0.2"/>
  <cols>
    <col min="2" max="2" width="2.5" customWidth="1"/>
    <col min="3" max="3" width="41.33203125" bestFit="1" customWidth="1"/>
    <col min="5" max="5" width="11.5" customWidth="1"/>
    <col min="6" max="6" width="2.5" customWidth="1"/>
    <col min="7" max="7" width="4.5" customWidth="1"/>
    <col min="10" max="10" width="3.1640625" customWidth="1"/>
    <col min="11" max="11" width="7.33203125" customWidth="1"/>
  </cols>
  <sheetData>
    <row r="2" spans="2:13" x14ac:dyDescent="0.2">
      <c r="M2">
        <f>+'EST. SITUACIÓN FINANCIERA'!K5</f>
        <v>0</v>
      </c>
    </row>
    <row r="3" spans="2:13" ht="16" thickBot="1" x14ac:dyDescent="0.25"/>
    <row r="4" spans="2:13" ht="16" thickTop="1" x14ac:dyDescent="0.2">
      <c r="B4" s="83"/>
      <c r="C4" s="84"/>
      <c r="D4" s="84"/>
      <c r="E4" s="84"/>
      <c r="F4" s="84"/>
      <c r="G4" s="84"/>
      <c r="H4" s="84"/>
      <c r="I4" s="84"/>
      <c r="J4" s="85"/>
    </row>
    <row r="5" spans="2:13" ht="19" x14ac:dyDescent="0.25">
      <c r="B5" s="86"/>
      <c r="C5" s="206" t="s">
        <v>0</v>
      </c>
      <c r="D5" s="206"/>
      <c r="E5" s="206"/>
      <c r="F5" s="206"/>
      <c r="G5" s="206"/>
      <c r="H5" s="206"/>
      <c r="I5" s="77"/>
      <c r="J5" s="121"/>
    </row>
    <row r="6" spans="2:13" ht="19" x14ac:dyDescent="0.25">
      <c r="B6" s="86"/>
      <c r="C6" s="206" t="s">
        <v>1</v>
      </c>
      <c r="D6" s="206"/>
      <c r="E6" s="206"/>
      <c r="F6" s="206"/>
      <c r="G6" s="206"/>
      <c r="H6" s="206"/>
      <c r="I6" s="77"/>
      <c r="J6" s="121"/>
    </row>
    <row r="7" spans="2:13" ht="19" x14ac:dyDescent="0.25">
      <c r="B7" s="86"/>
      <c r="C7" s="206" t="s">
        <v>2</v>
      </c>
      <c r="D7" s="206"/>
      <c r="E7" s="206"/>
      <c r="F7" s="206"/>
      <c r="G7" s="206"/>
      <c r="H7" s="206"/>
      <c r="I7" s="77"/>
      <c r="J7" s="121"/>
    </row>
    <row r="8" spans="2:13" ht="19" x14ac:dyDescent="0.25">
      <c r="B8" s="86"/>
      <c r="C8" s="206" t="s">
        <v>96</v>
      </c>
      <c r="D8" s="206"/>
      <c r="E8" s="206"/>
      <c r="F8" s="206"/>
      <c r="G8" s="206"/>
      <c r="H8" s="206"/>
      <c r="I8" s="77"/>
      <c r="J8" s="121"/>
    </row>
    <row r="9" spans="2:13" ht="19" x14ac:dyDescent="0.25">
      <c r="B9" s="86"/>
      <c r="C9" s="77"/>
      <c r="D9" s="77"/>
      <c r="E9" s="77"/>
      <c r="F9" s="77"/>
      <c r="G9" s="77"/>
      <c r="H9" s="77"/>
      <c r="I9" s="77"/>
      <c r="J9" s="121"/>
    </row>
    <row r="10" spans="2:13" ht="19" x14ac:dyDescent="0.25">
      <c r="B10" s="86"/>
      <c r="C10" s="77"/>
      <c r="D10" s="77"/>
      <c r="E10" s="3"/>
      <c r="F10" s="3"/>
      <c r="G10" s="3"/>
      <c r="H10" s="77"/>
      <c r="I10" s="77"/>
      <c r="J10" s="121"/>
    </row>
    <row r="11" spans="2:13" x14ac:dyDescent="0.2">
      <c r="B11" s="86"/>
      <c r="C11" s="1"/>
      <c r="D11" s="2">
        <f>+'EST. SITUACIÓN FINANCIERA'!D10</f>
        <v>2018</v>
      </c>
      <c r="E11" s="3"/>
      <c r="F11" s="3"/>
      <c r="G11" s="3"/>
      <c r="H11" s="2">
        <f>+'EST. SITUACIÓN FINANCIERA'!H10</f>
        <v>2017</v>
      </c>
      <c r="I11" s="3"/>
      <c r="J11" s="122"/>
    </row>
    <row r="12" spans="2:13" x14ac:dyDescent="0.2">
      <c r="B12" s="86"/>
      <c r="C12" s="1" t="s">
        <v>70</v>
      </c>
      <c r="D12" s="32">
        <v>6000</v>
      </c>
      <c r="E12" s="75"/>
      <c r="F12" s="75"/>
      <c r="G12" s="30"/>
      <c r="H12" s="32">
        <v>5743.2</v>
      </c>
      <c r="I12" s="75"/>
      <c r="J12" s="123"/>
    </row>
    <row r="13" spans="2:13" x14ac:dyDescent="0.2">
      <c r="B13" s="86"/>
      <c r="C13" s="1" t="s">
        <v>71</v>
      </c>
      <c r="D13" s="33">
        <v>-4920</v>
      </c>
      <c r="E13" s="75"/>
      <c r="F13" s="75"/>
      <c r="G13" s="30"/>
      <c r="H13" s="33">
        <v>-4706.8</v>
      </c>
      <c r="I13" s="75"/>
      <c r="J13" s="123"/>
    </row>
    <row r="14" spans="2:13" s="22" customFormat="1" x14ac:dyDescent="0.2">
      <c r="B14" s="124"/>
      <c r="C14" s="3" t="s">
        <v>72</v>
      </c>
      <c r="D14" s="30"/>
      <c r="E14" s="29">
        <f>SUM(D12:D13)</f>
        <v>1080</v>
      </c>
      <c r="F14" s="30"/>
      <c r="G14" s="30"/>
      <c r="H14" s="30"/>
      <c r="I14" s="29">
        <f>SUM(H12:H13)</f>
        <v>1036.3999999999996</v>
      </c>
      <c r="J14" s="125"/>
    </row>
    <row r="15" spans="2:13" x14ac:dyDescent="0.2">
      <c r="B15" s="86"/>
      <c r="C15" s="3" t="s">
        <v>73</v>
      </c>
      <c r="D15" s="75"/>
      <c r="E15" s="75"/>
      <c r="F15" s="75"/>
      <c r="G15" s="30"/>
      <c r="H15" s="75"/>
      <c r="I15" s="75"/>
      <c r="J15" s="123"/>
    </row>
    <row r="16" spans="2:13" x14ac:dyDescent="0.2">
      <c r="B16" s="86"/>
      <c r="C16" s="1" t="s">
        <v>74</v>
      </c>
      <c r="D16" s="32">
        <v>-80</v>
      </c>
      <c r="E16" s="75"/>
      <c r="F16" s="75"/>
      <c r="G16" s="30"/>
      <c r="H16" s="32">
        <v>-79.599999999999994</v>
      </c>
      <c r="I16" s="75"/>
      <c r="J16" s="123"/>
    </row>
    <row r="17" spans="2:10" x14ac:dyDescent="0.2">
      <c r="B17" s="86"/>
      <c r="C17" s="1" t="s">
        <v>75</v>
      </c>
      <c r="D17" s="31">
        <v>-92</v>
      </c>
      <c r="E17" s="75"/>
      <c r="F17" s="75"/>
      <c r="G17" s="30"/>
      <c r="H17" s="31">
        <v>-85.2</v>
      </c>
      <c r="I17" s="75"/>
      <c r="J17" s="123"/>
    </row>
    <row r="18" spans="2:10" x14ac:dyDescent="0.2">
      <c r="B18" s="86"/>
      <c r="C18" s="1" t="s">
        <v>76</v>
      </c>
      <c r="D18" s="31">
        <v>-32.4</v>
      </c>
      <c r="E18" s="75"/>
      <c r="F18" s="75"/>
      <c r="G18" s="30"/>
      <c r="H18" s="31">
        <v>-38.799999999999997</v>
      </c>
      <c r="I18" s="75"/>
      <c r="J18" s="123"/>
    </row>
    <row r="19" spans="2:10" x14ac:dyDescent="0.2">
      <c r="B19" s="86"/>
      <c r="C19" s="1" t="s">
        <v>77</v>
      </c>
      <c r="D19" s="31">
        <v>-51.6</v>
      </c>
      <c r="E19" s="75"/>
      <c r="F19" s="75"/>
      <c r="G19" s="30"/>
      <c r="H19" s="31">
        <v>-48.8</v>
      </c>
      <c r="I19" s="75"/>
      <c r="J19" s="123"/>
    </row>
    <row r="20" spans="2:10" x14ac:dyDescent="0.2">
      <c r="B20" s="86"/>
      <c r="C20" s="1" t="s">
        <v>11</v>
      </c>
      <c r="D20" s="33">
        <v>-120</v>
      </c>
      <c r="E20" s="75"/>
      <c r="F20" s="75"/>
      <c r="G20" s="30"/>
      <c r="H20" s="33">
        <v>-88</v>
      </c>
      <c r="I20" s="75"/>
      <c r="J20" s="123"/>
    </row>
    <row r="21" spans="2:10" x14ac:dyDescent="0.2">
      <c r="B21" s="86"/>
      <c r="C21" s="1"/>
      <c r="D21" s="75"/>
      <c r="E21" s="75"/>
      <c r="F21" s="75"/>
      <c r="G21" s="30"/>
      <c r="H21" s="75"/>
      <c r="I21" s="75"/>
      <c r="J21" s="123"/>
    </row>
    <row r="22" spans="2:10" x14ac:dyDescent="0.2">
      <c r="B22" s="86"/>
      <c r="C22" s="3" t="s">
        <v>78</v>
      </c>
      <c r="D22" s="75"/>
      <c r="E22" s="75"/>
      <c r="F22" s="75"/>
      <c r="G22" s="30"/>
      <c r="H22" s="75"/>
      <c r="I22" s="75"/>
      <c r="J22" s="123"/>
    </row>
    <row r="23" spans="2:10" x14ac:dyDescent="0.2">
      <c r="B23" s="86"/>
      <c r="C23" s="1" t="s">
        <v>79</v>
      </c>
      <c r="D23" s="32">
        <v>-58.8</v>
      </c>
      <c r="E23" s="75"/>
      <c r="F23" s="75"/>
      <c r="G23" s="30"/>
      <c r="H23" s="32">
        <v>-46</v>
      </c>
      <c r="I23" s="75"/>
      <c r="J23" s="123"/>
    </row>
    <row r="24" spans="2:10" x14ac:dyDescent="0.2">
      <c r="B24" s="86"/>
      <c r="C24" s="1" t="s">
        <v>80</v>
      </c>
      <c r="D24" s="31">
        <v>-28</v>
      </c>
      <c r="E24" s="75"/>
      <c r="F24" s="75"/>
      <c r="G24" s="30"/>
      <c r="H24" s="31">
        <v>-26.8</v>
      </c>
      <c r="I24" s="75"/>
      <c r="J24" s="123"/>
    </row>
    <row r="25" spans="2:10" x14ac:dyDescent="0.2">
      <c r="B25" s="86"/>
      <c r="C25" s="1" t="s">
        <v>81</v>
      </c>
      <c r="D25" s="31">
        <v>-9.1999999999999993</v>
      </c>
      <c r="E25" s="75"/>
      <c r="F25" s="75"/>
      <c r="G25" s="30"/>
      <c r="H25" s="31">
        <v>-8.8000000000000007</v>
      </c>
      <c r="I25" s="75"/>
      <c r="J25" s="123"/>
    </row>
    <row r="26" spans="2:10" x14ac:dyDescent="0.2">
      <c r="B26" s="86"/>
      <c r="C26" s="1" t="s">
        <v>82</v>
      </c>
      <c r="D26" s="31">
        <v>-8</v>
      </c>
      <c r="E26" s="75"/>
      <c r="F26" s="75"/>
      <c r="G26" s="30"/>
      <c r="H26" s="31">
        <v>-0.375</v>
      </c>
      <c r="I26" s="75"/>
      <c r="J26" s="123"/>
    </row>
    <row r="27" spans="2:10" x14ac:dyDescent="0.2">
      <c r="B27" s="86"/>
      <c r="C27" s="1" t="s">
        <v>11</v>
      </c>
      <c r="D27" s="33">
        <v>-80</v>
      </c>
      <c r="E27" s="75"/>
      <c r="F27" s="75"/>
      <c r="G27" s="30"/>
      <c r="H27" s="33">
        <v>-72</v>
      </c>
      <c r="I27" s="75"/>
      <c r="J27" s="123"/>
    </row>
    <row r="28" spans="2:10" s="22" customFormat="1" x14ac:dyDescent="0.2">
      <c r="B28" s="124"/>
      <c r="C28" s="3" t="s">
        <v>83</v>
      </c>
      <c r="D28" s="30"/>
      <c r="E28" s="29">
        <f>SUM(D14:D27)+E14</f>
        <v>520</v>
      </c>
      <c r="F28" s="30"/>
      <c r="G28" s="30"/>
      <c r="H28" s="30"/>
      <c r="I28" s="29">
        <f>SUM(H14:H27)+I14</f>
        <v>542.02499999999964</v>
      </c>
      <c r="J28" s="125"/>
    </row>
    <row r="29" spans="2:10" x14ac:dyDescent="0.2">
      <c r="B29" s="86"/>
      <c r="C29" s="1" t="s">
        <v>84</v>
      </c>
      <c r="D29" s="34">
        <v>-160</v>
      </c>
      <c r="E29" s="75"/>
      <c r="F29" s="75"/>
      <c r="G29" s="30"/>
      <c r="H29" s="34">
        <v>-140</v>
      </c>
      <c r="I29" s="75"/>
      <c r="J29" s="123"/>
    </row>
    <row r="30" spans="2:10" s="22" customFormat="1" x14ac:dyDescent="0.2">
      <c r="B30" s="124"/>
      <c r="C30" s="3" t="s">
        <v>85</v>
      </c>
      <c r="D30" s="30"/>
      <c r="E30" s="64">
        <f>+E28+D29</f>
        <v>360</v>
      </c>
      <c r="F30" s="30"/>
      <c r="G30" s="30"/>
      <c r="H30" s="30"/>
      <c r="I30" s="64">
        <f>SUM(H28:H29)</f>
        <v>-140</v>
      </c>
      <c r="J30" s="125"/>
    </row>
    <row r="31" spans="2:10" s="22" customFormat="1" x14ac:dyDescent="0.2">
      <c r="B31" s="124"/>
      <c r="C31" s="3" t="s">
        <v>86</v>
      </c>
      <c r="D31" s="30"/>
      <c r="E31" s="65">
        <f>-E30*0.25</f>
        <v>-90</v>
      </c>
      <c r="F31" s="30"/>
      <c r="G31" s="30"/>
      <c r="H31" s="30"/>
      <c r="I31" s="65">
        <f>-I30*0.25</f>
        <v>35</v>
      </c>
      <c r="J31" s="125"/>
    </row>
    <row r="32" spans="2:10" s="22" customFormat="1" x14ac:dyDescent="0.2">
      <c r="B32" s="124"/>
      <c r="C32" s="3" t="s">
        <v>87</v>
      </c>
      <c r="D32" s="30"/>
      <c r="E32" s="29">
        <f>SUM(E30:E31)</f>
        <v>270</v>
      </c>
      <c r="F32" s="30"/>
      <c r="G32" s="30"/>
      <c r="H32" s="30"/>
      <c r="I32" s="29">
        <f>SUM(I30:I31)</f>
        <v>-105</v>
      </c>
      <c r="J32" s="125"/>
    </row>
    <row r="33" spans="2:10" x14ac:dyDescent="0.2">
      <c r="B33" s="86"/>
      <c r="C33" s="1" t="s">
        <v>88</v>
      </c>
      <c r="D33" s="34">
        <v>125.2</v>
      </c>
      <c r="E33" s="75"/>
      <c r="F33" s="75"/>
      <c r="G33" s="30"/>
      <c r="H33" s="34">
        <v>-110.4</v>
      </c>
      <c r="I33" s="75"/>
      <c r="J33" s="123"/>
    </row>
    <row r="34" spans="2:10" s="22" customFormat="1" x14ac:dyDescent="0.2">
      <c r="B34" s="124"/>
      <c r="C34" s="3" t="s">
        <v>89</v>
      </c>
      <c r="D34" s="30"/>
      <c r="E34" s="29">
        <f>+E32+D33</f>
        <v>395.2</v>
      </c>
      <c r="F34" s="30"/>
      <c r="G34" s="30"/>
      <c r="H34" s="30"/>
      <c r="I34" s="29">
        <f>SUM(H32:H33)</f>
        <v>-110.4</v>
      </c>
      <c r="J34" s="125"/>
    </row>
    <row r="35" spans="2:10" x14ac:dyDescent="0.2">
      <c r="B35" s="86"/>
      <c r="C35" s="1"/>
      <c r="D35" s="126"/>
      <c r="E35" s="126"/>
      <c r="F35" s="126"/>
      <c r="G35" s="126"/>
      <c r="H35" s="126"/>
      <c r="I35" s="126"/>
      <c r="J35" s="123"/>
    </row>
    <row r="36" spans="2:10" hidden="1" x14ac:dyDescent="0.2">
      <c r="B36" s="86"/>
      <c r="C36" s="1"/>
      <c r="D36" s="126"/>
      <c r="E36" s="126"/>
      <c r="F36" s="126"/>
      <c r="G36" s="126"/>
      <c r="H36" s="126"/>
      <c r="I36" s="126"/>
      <c r="J36" s="123"/>
    </row>
    <row r="37" spans="2:10" hidden="1" x14ac:dyDescent="0.2">
      <c r="B37" s="86"/>
      <c r="C37" s="1" t="s">
        <v>90</v>
      </c>
      <c r="D37" s="126">
        <v>25</v>
      </c>
      <c r="E37" s="126"/>
      <c r="F37" s="126"/>
      <c r="G37" s="126"/>
      <c r="H37" s="126">
        <v>25</v>
      </c>
      <c r="I37" s="126"/>
      <c r="J37" s="123"/>
    </row>
    <row r="38" spans="2:10" hidden="1" x14ac:dyDescent="0.2">
      <c r="B38" s="86"/>
      <c r="C38" s="1" t="s">
        <v>91</v>
      </c>
      <c r="D38" s="126">
        <v>23</v>
      </c>
      <c r="E38" s="126"/>
      <c r="F38" s="126"/>
      <c r="G38" s="126"/>
      <c r="H38" s="126">
        <v>23</v>
      </c>
      <c r="I38" s="126"/>
      <c r="J38" s="123"/>
    </row>
    <row r="39" spans="2:10" hidden="1" x14ac:dyDescent="0.2">
      <c r="B39" s="86"/>
      <c r="C39" s="1" t="s">
        <v>92</v>
      </c>
      <c r="D39" s="126">
        <v>2.16</v>
      </c>
      <c r="E39" s="126"/>
      <c r="F39" s="126"/>
      <c r="G39" s="126"/>
      <c r="H39" s="126">
        <v>2.36</v>
      </c>
      <c r="I39" s="126"/>
      <c r="J39" s="123"/>
    </row>
    <row r="40" spans="2:10" hidden="1" x14ac:dyDescent="0.2">
      <c r="B40" s="86"/>
      <c r="C40" s="1" t="s">
        <v>93</v>
      </c>
      <c r="D40" s="126">
        <v>1.1599999999999999</v>
      </c>
      <c r="E40" s="126"/>
      <c r="F40" s="126"/>
      <c r="G40" s="126"/>
      <c r="H40" s="126">
        <v>1.08</v>
      </c>
      <c r="I40" s="126"/>
      <c r="J40" s="123"/>
    </row>
    <row r="41" spans="2:10" hidden="1" x14ac:dyDescent="0.2">
      <c r="B41" s="86"/>
      <c r="C41" s="1"/>
      <c r="D41" s="126"/>
      <c r="E41" s="126"/>
      <c r="F41" s="126"/>
      <c r="G41" s="126"/>
      <c r="H41" s="126"/>
      <c r="I41" s="126"/>
      <c r="J41" s="123"/>
    </row>
    <row r="42" spans="2:10" hidden="1" x14ac:dyDescent="0.2">
      <c r="B42" s="86"/>
      <c r="C42" s="1"/>
      <c r="D42" s="1"/>
      <c r="E42" s="1"/>
      <c r="F42" s="1"/>
      <c r="G42" s="1"/>
      <c r="H42" s="1"/>
      <c r="I42" s="1"/>
      <c r="J42" s="87"/>
    </row>
    <row r="43" spans="2:10" x14ac:dyDescent="0.2">
      <c r="B43" s="86"/>
      <c r="C43" s="1"/>
      <c r="D43" s="1"/>
      <c r="E43" s="1"/>
      <c r="F43" s="1"/>
      <c r="G43" s="1"/>
      <c r="H43" s="1"/>
      <c r="I43" s="1"/>
      <c r="J43" s="87"/>
    </row>
    <row r="44" spans="2:10" x14ac:dyDescent="0.2">
      <c r="B44" s="86"/>
      <c r="C44" s="1"/>
      <c r="D44" s="1"/>
      <c r="E44" s="1"/>
      <c r="F44" s="1"/>
      <c r="G44" s="1"/>
      <c r="H44" s="1"/>
      <c r="I44" s="1"/>
      <c r="J44" s="87"/>
    </row>
    <row r="45" spans="2:10" x14ac:dyDescent="0.2">
      <c r="B45" s="86"/>
      <c r="C45" s="15"/>
      <c r="D45" s="1"/>
      <c r="E45" s="1"/>
      <c r="F45" s="1"/>
      <c r="G45" s="1"/>
      <c r="H45" s="1"/>
      <c r="I45" s="1"/>
      <c r="J45" s="87"/>
    </row>
    <row r="46" spans="2:10" x14ac:dyDescent="0.2">
      <c r="B46" s="86"/>
      <c r="C46" s="1" t="s">
        <v>21</v>
      </c>
      <c r="D46" s="1"/>
      <c r="E46" s="1"/>
      <c r="F46" s="1"/>
      <c r="G46" s="1"/>
      <c r="H46" s="1"/>
      <c r="I46" s="1"/>
      <c r="J46" s="87"/>
    </row>
    <row r="47" spans="2:10" x14ac:dyDescent="0.2">
      <c r="B47" s="86"/>
      <c r="C47" s="1"/>
      <c r="D47" s="1"/>
      <c r="E47" s="1"/>
      <c r="F47" s="1"/>
      <c r="G47" s="1"/>
      <c r="H47" s="1"/>
      <c r="I47" s="1"/>
      <c r="J47" s="87"/>
    </row>
    <row r="48" spans="2:10" x14ac:dyDescent="0.2">
      <c r="B48" s="86"/>
      <c r="C48" s="1"/>
      <c r="D48" s="1"/>
      <c r="E48" s="1"/>
      <c r="F48" s="1"/>
      <c r="G48" s="1"/>
      <c r="H48" s="1"/>
      <c r="I48" s="1"/>
      <c r="J48" s="87"/>
    </row>
    <row r="49" spans="2:10" x14ac:dyDescent="0.2">
      <c r="B49" s="86"/>
      <c r="C49" s="15"/>
      <c r="D49" s="1"/>
      <c r="E49" s="1"/>
      <c r="F49" s="1"/>
      <c r="G49" s="1"/>
      <c r="H49" s="1"/>
      <c r="I49" s="1"/>
      <c r="J49" s="87"/>
    </row>
    <row r="50" spans="2:10" x14ac:dyDescent="0.2">
      <c r="B50" s="86"/>
      <c r="C50" s="1" t="s">
        <v>27</v>
      </c>
      <c r="D50" s="1"/>
      <c r="E50" s="1"/>
      <c r="F50" s="1"/>
      <c r="G50" s="1"/>
      <c r="H50" s="1"/>
      <c r="I50" s="1"/>
      <c r="J50" s="87"/>
    </row>
    <row r="51" spans="2:10" ht="16" thickBot="1" x14ac:dyDescent="0.25">
      <c r="B51" s="90"/>
      <c r="C51" s="91"/>
      <c r="D51" s="91"/>
      <c r="E51" s="91"/>
      <c r="F51" s="91"/>
      <c r="G51" s="91"/>
      <c r="H51" s="91"/>
      <c r="I51" s="91"/>
      <c r="J51" s="92"/>
    </row>
    <row r="52" spans="2:10" ht="16" thickTop="1" x14ac:dyDescent="0.2"/>
  </sheetData>
  <mergeCells count="4">
    <mergeCell ref="C5:H5"/>
    <mergeCell ref="C6:H6"/>
    <mergeCell ref="C7:H7"/>
    <mergeCell ref="C8:H8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1:J45"/>
  <sheetViews>
    <sheetView showGridLines="0" topLeftCell="A25" zoomScale="96" zoomScaleNormal="96" workbookViewId="0">
      <selection activeCell="D48" sqref="D48"/>
    </sheetView>
  </sheetViews>
  <sheetFormatPr baseColWidth="10" defaultRowHeight="15" x14ac:dyDescent="0.2"/>
  <cols>
    <col min="3" max="3" width="3" customWidth="1"/>
    <col min="4" max="4" width="41.6640625" customWidth="1"/>
    <col min="5" max="6" width="11.5" customWidth="1"/>
    <col min="7" max="7" width="3.33203125" customWidth="1"/>
    <col min="8" max="9" width="11.5" customWidth="1"/>
    <col min="10" max="10" width="3.5" customWidth="1"/>
    <col min="11" max="12" width="11.5" customWidth="1"/>
  </cols>
  <sheetData>
    <row r="1" spans="3:10" ht="16" thickBot="1" x14ac:dyDescent="0.25"/>
    <row r="2" spans="3:10" ht="16" thickTop="1" x14ac:dyDescent="0.2">
      <c r="C2" s="83"/>
      <c r="D2" s="84"/>
      <c r="E2" s="84"/>
      <c r="F2" s="84"/>
      <c r="G2" s="84"/>
      <c r="H2" s="84"/>
      <c r="I2" s="84"/>
      <c r="J2" s="85"/>
    </row>
    <row r="3" spans="3:10" ht="19" x14ac:dyDescent="0.25">
      <c r="C3" s="86"/>
      <c r="D3" s="206" t="s">
        <v>0</v>
      </c>
      <c r="E3" s="206"/>
      <c r="F3" s="206"/>
      <c r="G3" s="77"/>
      <c r="H3" s="1"/>
      <c r="I3" s="1"/>
      <c r="J3" s="87"/>
    </row>
    <row r="4" spans="3:10" ht="19" x14ac:dyDescent="0.25">
      <c r="C4" s="86"/>
      <c r="D4" s="206" t="s">
        <v>1</v>
      </c>
      <c r="E4" s="206"/>
      <c r="F4" s="206"/>
      <c r="G4" s="77"/>
      <c r="H4" s="1"/>
      <c r="I4" s="1"/>
      <c r="J4" s="87"/>
    </row>
    <row r="5" spans="3:10" ht="19" x14ac:dyDescent="0.25">
      <c r="C5" s="86"/>
      <c r="D5" s="206"/>
      <c r="E5" s="206"/>
      <c r="F5" s="206"/>
      <c r="G5" s="77"/>
      <c r="H5" s="1"/>
      <c r="I5" s="1"/>
      <c r="J5" s="87"/>
    </row>
    <row r="6" spans="3:10" x14ac:dyDescent="0.2">
      <c r="C6" s="86"/>
      <c r="D6" s="207" t="s">
        <v>4</v>
      </c>
      <c r="E6" s="207"/>
      <c r="F6" s="207"/>
      <c r="G6" s="79"/>
      <c r="H6" s="1"/>
      <c r="I6" s="1"/>
      <c r="J6" s="87"/>
    </row>
    <row r="7" spans="3:10" x14ac:dyDescent="0.2">
      <c r="C7" s="86"/>
      <c r="D7" s="1"/>
      <c r="E7" s="1"/>
      <c r="F7" s="1"/>
      <c r="G7" s="1"/>
      <c r="H7" s="1"/>
      <c r="I7" s="1"/>
      <c r="J7" s="87"/>
    </row>
    <row r="8" spans="3:10" x14ac:dyDescent="0.2">
      <c r="C8" s="86"/>
      <c r="D8" s="78" t="s">
        <v>6</v>
      </c>
      <c r="E8" s="2">
        <v>2018</v>
      </c>
      <c r="F8" s="2">
        <v>2017</v>
      </c>
      <c r="G8" s="2"/>
      <c r="H8" s="2" t="s">
        <v>7</v>
      </c>
      <c r="I8" s="2" t="s">
        <v>8</v>
      </c>
      <c r="J8" s="87"/>
    </row>
    <row r="9" spans="3:10" ht="16" thickBot="1" x14ac:dyDescent="0.25">
      <c r="C9" s="86"/>
      <c r="D9" s="1"/>
      <c r="E9" s="7"/>
      <c r="F9" s="7"/>
      <c r="G9" s="7"/>
      <c r="H9" s="7"/>
      <c r="I9" s="7"/>
      <c r="J9" s="87"/>
    </row>
    <row r="10" spans="3:10" ht="16" thickTop="1" x14ac:dyDescent="0.2">
      <c r="C10" s="86"/>
      <c r="D10" s="95" t="str">
        <f>+'EST. SITUACIÓN FINANCIERA'!C13</f>
        <v>EFECTIVO Y SUS EQUIVALENTES</v>
      </c>
      <c r="E10" s="101">
        <f>+'EST. SITUACIÓN FINANCIERA'!D13</f>
        <v>76</v>
      </c>
      <c r="F10" s="101">
        <f>+'EST. SITUACIÓN FINANCIERA'!H13</f>
        <v>160</v>
      </c>
      <c r="G10" s="102"/>
      <c r="H10" s="101">
        <f>+F10-E10</f>
        <v>84</v>
      </c>
      <c r="I10" s="103"/>
      <c r="J10" s="88"/>
    </row>
    <row r="11" spans="3:10" x14ac:dyDescent="0.2">
      <c r="C11" s="86"/>
      <c r="D11" s="96" t="str">
        <f>+'EST. SITUACIÓN FINANCIERA'!C14</f>
        <v>CLIENTES</v>
      </c>
      <c r="E11" s="104">
        <f>+'EST. SITUACIÓN FINANCIERA'!D14</f>
        <v>356</v>
      </c>
      <c r="F11" s="104">
        <f>+'EST. SITUACIÓN FINANCIERA'!H14</f>
        <v>322</v>
      </c>
      <c r="G11" s="105"/>
      <c r="H11" s="106"/>
      <c r="I11" s="107">
        <f>-F11+E11</f>
        <v>34</v>
      </c>
      <c r="J11" s="88"/>
    </row>
    <row r="12" spans="3:10" x14ac:dyDescent="0.2">
      <c r="C12" s="86"/>
      <c r="D12" s="96" t="str">
        <f>+'EST. SITUACIÓN FINANCIERA'!C15</f>
        <v>OTRAS CUENTAS POR COBRAR</v>
      </c>
      <c r="E12" s="104">
        <f>+'EST. SITUACIÓN FINANCIERA'!D15</f>
        <v>256</v>
      </c>
      <c r="F12" s="104">
        <f>+'EST. SITUACIÓN FINANCIERA'!H15</f>
        <v>236</v>
      </c>
      <c r="G12" s="105"/>
      <c r="H12" s="106"/>
      <c r="I12" s="107">
        <f t="shared" ref="I12:I15" si="0">-F12+E12</f>
        <v>20</v>
      </c>
      <c r="J12" s="88"/>
    </row>
    <row r="13" spans="3:10" x14ac:dyDescent="0.2">
      <c r="C13" s="86"/>
      <c r="D13" s="96" t="str">
        <f>+'EST. SITUACIÓN FINANCIERA'!C16</f>
        <v>CUENTAS POR COBRAR EMPLEADOS</v>
      </c>
      <c r="E13" s="104">
        <f>+'EST. SITUACIÓN FINANCIERA'!D16</f>
        <v>108</v>
      </c>
      <c r="F13" s="104">
        <f>+'EST. SITUACIÓN FINANCIERA'!H16</f>
        <v>82</v>
      </c>
      <c r="G13" s="105"/>
      <c r="H13" s="106"/>
      <c r="I13" s="107">
        <f t="shared" si="0"/>
        <v>26</v>
      </c>
      <c r="J13" s="88"/>
    </row>
    <row r="14" spans="3:10" x14ac:dyDescent="0.2">
      <c r="C14" s="86"/>
      <c r="D14" s="96" t="str">
        <f>+'EST. SITUACIÓN FINANCIERA'!C17</f>
        <v>EXISTENCIAS</v>
      </c>
      <c r="E14" s="104">
        <f>+'EST. SITUACIÓN FINANCIERA'!D17</f>
        <v>1080</v>
      </c>
      <c r="F14" s="104">
        <f>+'EST. SITUACIÓN FINANCIERA'!H17</f>
        <v>800</v>
      </c>
      <c r="G14" s="105"/>
      <c r="H14" s="106"/>
      <c r="I14" s="107">
        <f>-F14+E14</f>
        <v>280</v>
      </c>
      <c r="J14" s="88"/>
    </row>
    <row r="15" spans="3:10" x14ac:dyDescent="0.2">
      <c r="C15" s="86"/>
      <c r="D15" s="96" t="str">
        <f>+'EST. SITUACIÓN FINANCIERA'!C21</f>
        <v>PROPIEDAD PLANTA Y EQUIPO</v>
      </c>
      <c r="E15" s="104">
        <f>+'EST. SITUACIÓN FINANCIERA'!D22+'EST. SITUACIÓN FINANCIERA'!D23+'EST. SITUACIÓN FINANCIERA'!D24+'EST. SITUACIÓN FINANCIERA'!D25+'EST. SITUACIÓN FINANCIERA'!D26+'EST. SITUACIÓN FINANCIERA'!D27</f>
        <v>2720</v>
      </c>
      <c r="F15" s="104">
        <f>+'EST. SITUACIÓN FINANCIERA'!H22+'EST. SITUACIÓN FINANCIERA'!H23+'EST. SITUACIÓN FINANCIERA'!H24+'EST. SITUACIÓN FINANCIERA'!H25+'EST. SITUACIÓN FINANCIERA'!H26+'EST. SITUACIÓN FINANCIERA'!H27</f>
        <v>2400</v>
      </c>
      <c r="G15" s="105"/>
      <c r="H15" s="106"/>
      <c r="I15" s="107">
        <f t="shared" si="0"/>
        <v>320</v>
      </c>
      <c r="J15" s="88"/>
    </row>
    <row r="16" spans="3:10" x14ac:dyDescent="0.2">
      <c r="C16" s="86"/>
      <c r="D16" s="96" t="str">
        <f>+'EST. SITUACIÓN FINANCIERA'!C36</f>
        <v>IMPUESTOS POR PAGAR</v>
      </c>
      <c r="E16" s="104">
        <f>+'EST. SITUACIÓN FINANCIERA'!D36</f>
        <v>90</v>
      </c>
      <c r="F16" s="104">
        <f>+'EST. SITUACIÓN FINANCIERA'!H36</f>
        <v>130.80000000000001</v>
      </c>
      <c r="G16" s="105"/>
      <c r="H16" s="106"/>
      <c r="I16" s="107">
        <f>+F16-E16</f>
        <v>40.800000000000011</v>
      </c>
      <c r="J16" s="88"/>
    </row>
    <row r="17" spans="3:10" x14ac:dyDescent="0.2">
      <c r="C17" s="86"/>
      <c r="D17" s="96" t="str">
        <f>+'EST. SITUACIÓN FINANCIERA'!C37</f>
        <v>OBLIGACIONES FINANCIERAS CORTO PLAZO</v>
      </c>
      <c r="E17" s="104">
        <f>+'EST. SITUACIÓN FINANCIERA'!D37</f>
        <v>84</v>
      </c>
      <c r="F17" s="104">
        <f>+'EST. SITUACIÓN FINANCIERA'!H37</f>
        <v>60</v>
      </c>
      <c r="G17" s="105"/>
      <c r="H17" s="104">
        <f>+E17-F17</f>
        <v>24</v>
      </c>
      <c r="I17" s="107"/>
      <c r="J17" s="88"/>
    </row>
    <row r="18" spans="3:10" x14ac:dyDescent="0.2">
      <c r="C18" s="86"/>
      <c r="D18" s="96" t="str">
        <f>+'EST. SITUACIÓN FINANCIERA'!C38</f>
        <v>OBLIGACIONES FINANCIERAS LARGO PLAZO</v>
      </c>
      <c r="E18" s="104">
        <f>+'EST. SITUACIÓN FINANCIERA'!D38</f>
        <v>80</v>
      </c>
      <c r="F18" s="104">
        <f>+'EST. SITUACIÓN FINANCIERA'!H38</f>
        <v>84</v>
      </c>
      <c r="G18" s="105"/>
      <c r="H18" s="106"/>
      <c r="I18" s="107">
        <f>+F18-E18</f>
        <v>4</v>
      </c>
      <c r="J18" s="88"/>
    </row>
    <row r="19" spans="3:10" x14ac:dyDescent="0.2">
      <c r="C19" s="86"/>
      <c r="D19" s="96" t="str">
        <f>+'EST. SITUACIÓN FINANCIERA'!C39</f>
        <v>PROVEEDORES NAL.</v>
      </c>
      <c r="E19" s="104">
        <f>+'EST. SITUACIÓN FINANCIERA'!D39</f>
        <v>117.2</v>
      </c>
      <c r="F19" s="104">
        <f>+'EST. SITUACIÓN FINANCIERA'!H39</f>
        <v>76.8</v>
      </c>
      <c r="G19" s="105"/>
      <c r="H19" s="104">
        <f t="shared" ref="H19:H22" si="1">+E19-F19</f>
        <v>40.400000000000006</v>
      </c>
      <c r="I19" s="108"/>
      <c r="J19" s="88"/>
    </row>
    <row r="20" spans="3:10" x14ac:dyDescent="0.2">
      <c r="C20" s="86"/>
      <c r="D20" s="96" t="str">
        <f>+'EST. SITUACIÓN FINANCIERA'!C40</f>
        <v>PROVEEDORES EXT.</v>
      </c>
      <c r="E20" s="104">
        <f>+'EST. SITUACIÓN FINANCIERA'!D40</f>
        <v>48</v>
      </c>
      <c r="F20" s="104">
        <f>+'EST. SITUACIÓN FINANCIERA'!H40</f>
        <v>20.8</v>
      </c>
      <c r="G20" s="105"/>
      <c r="H20" s="104">
        <f t="shared" si="1"/>
        <v>27.2</v>
      </c>
      <c r="I20" s="108"/>
      <c r="J20" s="88"/>
    </row>
    <row r="21" spans="3:10" x14ac:dyDescent="0.2">
      <c r="C21" s="86"/>
      <c r="D21" s="96" t="str">
        <f>+'EST. SITUACIÓN FINANCIERA'!C41</f>
        <v>OBLIGACIONES LABORALES</v>
      </c>
      <c r="E21" s="104">
        <f>+'EST. SITUACIÓN FINANCIERA'!D41</f>
        <v>36.799999999999997</v>
      </c>
      <c r="F21" s="104">
        <f>+'EST. SITUACIÓN FINANCIERA'!H41</f>
        <v>20.399999999999999</v>
      </c>
      <c r="G21" s="105"/>
      <c r="H21" s="104">
        <f t="shared" si="1"/>
        <v>16.399999999999999</v>
      </c>
      <c r="I21" s="108"/>
      <c r="J21" s="88"/>
    </row>
    <row r="22" spans="3:10" x14ac:dyDescent="0.2">
      <c r="C22" s="86"/>
      <c r="D22" s="96" t="str">
        <f>+'EST. SITUACIÓN FINANCIERA'!C42</f>
        <v>GASTOS POR PAGAR</v>
      </c>
      <c r="E22" s="104">
        <f>+'EST. SITUACIÓN FINANCIERA'!D42</f>
        <v>28.8</v>
      </c>
      <c r="F22" s="104">
        <f>+'EST. SITUACIÓN FINANCIERA'!H42</f>
        <v>15.2</v>
      </c>
      <c r="G22" s="105"/>
      <c r="H22" s="104">
        <f t="shared" si="1"/>
        <v>13.600000000000001</v>
      </c>
      <c r="I22" s="108"/>
      <c r="J22" s="88"/>
    </row>
    <row r="23" spans="3:10" x14ac:dyDescent="0.2">
      <c r="C23" s="86"/>
      <c r="D23" s="96" t="str">
        <f>+'EST. SITUACIÓN FINANCIERA'!C43</f>
        <v>ACREEDORES VARIOS</v>
      </c>
      <c r="E23" s="104">
        <f>+'EST. SITUACIÓN FINANCIERA'!D43</f>
        <v>6.4</v>
      </c>
      <c r="F23" s="104">
        <f>+'EST. SITUACIÓN FINANCIERA'!H43</f>
        <v>12</v>
      </c>
      <c r="G23" s="105"/>
      <c r="H23" s="104"/>
      <c r="I23" s="107">
        <f>+F23-E23</f>
        <v>5.6</v>
      </c>
      <c r="J23" s="88"/>
    </row>
    <row r="24" spans="3:10" x14ac:dyDescent="0.2">
      <c r="C24" s="86"/>
      <c r="D24" s="97" t="str">
        <f>+'EST. SITUACIÓN FINANCIERA'!C47</f>
        <v>BONOS</v>
      </c>
      <c r="E24" s="109">
        <f>+'EST. SITUACIÓN FINANCIERA'!E48</f>
        <v>1200</v>
      </c>
      <c r="F24" s="109">
        <f>+'EST. SITUACIÓN FINANCIERA'!H47</f>
        <v>1020</v>
      </c>
      <c r="G24" s="110"/>
      <c r="H24" s="109">
        <f>+E24-F24</f>
        <v>180</v>
      </c>
      <c r="I24" s="111"/>
      <c r="J24" s="88"/>
    </row>
    <row r="25" spans="3:10" x14ac:dyDescent="0.2">
      <c r="C25" s="86"/>
      <c r="D25" s="98" t="s">
        <v>17</v>
      </c>
      <c r="E25" s="112"/>
      <c r="F25" s="112"/>
      <c r="G25" s="113"/>
      <c r="H25" s="112"/>
      <c r="I25" s="114"/>
      <c r="J25" s="88"/>
    </row>
    <row r="26" spans="3:10" x14ac:dyDescent="0.2">
      <c r="C26" s="86"/>
      <c r="D26" s="97" t="str">
        <f>+'ESTADO DE RESULTADOS'!C32</f>
        <v>UTILIDADES DISPONIBLES PARA ACCIONISTAS</v>
      </c>
      <c r="E26" s="109">
        <f>+'ESTADO DE RESULTADOS'!E32</f>
        <v>270</v>
      </c>
      <c r="F26" s="112"/>
      <c r="G26" s="113"/>
      <c r="H26" s="112"/>
      <c r="I26" s="114"/>
      <c r="J26" s="88"/>
    </row>
    <row r="27" spans="3:10" x14ac:dyDescent="0.2">
      <c r="C27" s="86"/>
      <c r="D27" s="97" t="str">
        <f>+'ESTADO DE RESULTADOS'!C27</f>
        <v>DEPRECIACIÓN</v>
      </c>
      <c r="E27" s="109">
        <f>-'EST. SITUACIÓN FINANCIERA'!D28+'EST. SITUACIÓN FINANCIERA'!H28</f>
        <v>200</v>
      </c>
      <c r="F27" s="112"/>
      <c r="G27" s="113"/>
      <c r="H27" s="112"/>
      <c r="I27" s="114"/>
      <c r="J27" s="88"/>
    </row>
    <row r="28" spans="3:10" x14ac:dyDescent="0.2">
      <c r="C28" s="86"/>
      <c r="D28" s="97" t="s">
        <v>22</v>
      </c>
      <c r="E28" s="109">
        <f>SUM(E26:E27)</f>
        <v>470</v>
      </c>
      <c r="F28" s="112"/>
      <c r="G28" s="113"/>
      <c r="H28" s="109">
        <f>+E28</f>
        <v>470</v>
      </c>
      <c r="I28" s="114"/>
      <c r="J28" s="88"/>
    </row>
    <row r="29" spans="3:10" ht="16" thickBot="1" x14ac:dyDescent="0.25">
      <c r="C29" s="86"/>
      <c r="D29" s="99" t="s">
        <v>24</v>
      </c>
      <c r="E29" s="115">
        <f>+'ESTADO DE RESULTADOS'!D33</f>
        <v>125.2</v>
      </c>
      <c r="F29" s="116"/>
      <c r="G29" s="117"/>
      <c r="H29" s="118"/>
      <c r="I29" s="119">
        <f>+E29</f>
        <v>125.2</v>
      </c>
      <c r="J29" s="88"/>
    </row>
    <row r="30" spans="3:10" ht="16" thickTop="1" x14ac:dyDescent="0.2">
      <c r="C30" s="86"/>
      <c r="D30" s="1"/>
      <c r="E30" s="113"/>
      <c r="F30" s="113"/>
      <c r="G30" s="113"/>
      <c r="H30" s="113"/>
      <c r="I30" s="110"/>
      <c r="J30" s="88"/>
    </row>
    <row r="31" spans="3:10" x14ac:dyDescent="0.2">
      <c r="C31" s="86"/>
      <c r="D31" s="100" t="s">
        <v>26</v>
      </c>
      <c r="E31" s="113"/>
      <c r="F31" s="113"/>
      <c r="G31" s="113"/>
      <c r="H31" s="120">
        <f>SUM(H10:H30)</f>
        <v>855.6</v>
      </c>
      <c r="I31" s="120">
        <f>SUM(I10:I30)</f>
        <v>855.6</v>
      </c>
      <c r="J31" s="88"/>
    </row>
    <row r="32" spans="3:10" x14ac:dyDescent="0.2">
      <c r="C32" s="86"/>
      <c r="D32" s="1"/>
      <c r="E32" s="14"/>
      <c r="F32" s="14"/>
      <c r="G32" s="14"/>
      <c r="H32" s="18"/>
      <c r="I32" s="18"/>
      <c r="J32" s="88"/>
    </row>
    <row r="33" spans="3:10" x14ac:dyDescent="0.2">
      <c r="C33" s="86"/>
      <c r="D33" s="1"/>
      <c r="E33" s="8"/>
      <c r="F33" s="8"/>
      <c r="G33" s="8"/>
      <c r="H33" s="19"/>
      <c r="I33" s="19"/>
      <c r="J33" s="88"/>
    </row>
    <row r="34" spans="3:10" x14ac:dyDescent="0.2">
      <c r="C34" s="89"/>
      <c r="D34" s="1"/>
      <c r="E34" s="8"/>
      <c r="F34" s="8"/>
      <c r="G34" s="8"/>
      <c r="H34" s="21"/>
      <c r="I34" s="21"/>
      <c r="J34" s="88"/>
    </row>
    <row r="35" spans="3:10" x14ac:dyDescent="0.2">
      <c r="C35" s="86"/>
      <c r="D35" s="15"/>
      <c r="E35" s="8"/>
      <c r="F35" s="8"/>
      <c r="G35" s="8"/>
      <c r="H35" s="8"/>
      <c r="I35" s="8"/>
      <c r="J35" s="88"/>
    </row>
    <row r="36" spans="3:10" x14ac:dyDescent="0.2">
      <c r="C36" s="86"/>
      <c r="D36" s="1" t="s">
        <v>21</v>
      </c>
      <c r="E36" s="8"/>
      <c r="F36" s="8"/>
      <c r="G36" s="8"/>
      <c r="H36" s="8"/>
      <c r="I36" s="8"/>
      <c r="J36" s="88"/>
    </row>
    <row r="37" spans="3:10" x14ac:dyDescent="0.2">
      <c r="C37" s="86"/>
      <c r="D37" s="1"/>
      <c r="E37" s="8"/>
      <c r="F37" s="8"/>
      <c r="G37" s="8"/>
      <c r="H37" s="8"/>
      <c r="I37" s="8"/>
      <c r="J37" s="88"/>
    </row>
    <row r="38" spans="3:10" x14ac:dyDescent="0.2">
      <c r="C38" s="86"/>
      <c r="D38" s="1"/>
      <c r="E38" s="8"/>
      <c r="F38" s="8"/>
      <c r="G38" s="8"/>
      <c r="H38" s="8"/>
      <c r="I38" s="8"/>
      <c r="J38" s="88"/>
    </row>
    <row r="39" spans="3:10" x14ac:dyDescent="0.2">
      <c r="C39" s="86"/>
      <c r="D39" s="15"/>
      <c r="E39" s="8"/>
      <c r="F39" s="8"/>
      <c r="G39" s="8"/>
      <c r="H39" s="8"/>
      <c r="I39" s="8"/>
      <c r="J39" s="88"/>
    </row>
    <row r="40" spans="3:10" x14ac:dyDescent="0.2">
      <c r="C40" s="86"/>
      <c r="D40" s="1" t="s">
        <v>27</v>
      </c>
      <c r="E40" s="8"/>
      <c r="F40" s="8"/>
      <c r="G40" s="8"/>
      <c r="H40" s="8"/>
      <c r="I40" s="8"/>
      <c r="J40" s="88"/>
    </row>
    <row r="41" spans="3:10" ht="16" thickBot="1" x14ac:dyDescent="0.25">
      <c r="C41" s="90"/>
      <c r="D41" s="91"/>
      <c r="E41" s="91"/>
      <c r="F41" s="91"/>
      <c r="G41" s="91"/>
      <c r="H41" s="91"/>
      <c r="I41" s="91"/>
      <c r="J41" s="92"/>
    </row>
    <row r="42" spans="3:10" ht="16" thickTop="1" x14ac:dyDescent="0.2"/>
    <row r="44" spans="3:10" ht="16" thickBot="1" x14ac:dyDescent="0.25"/>
    <row r="45" spans="3:10" ht="18" thickBot="1" x14ac:dyDescent="0.25">
      <c r="D45" s="174" t="s">
        <v>135</v>
      </c>
    </row>
  </sheetData>
  <mergeCells count="4">
    <mergeCell ref="D6:F6"/>
    <mergeCell ref="D3:F3"/>
    <mergeCell ref="D4:F4"/>
    <mergeCell ref="D5:F5"/>
  </mergeCells>
  <pageMargins left="0.70866141732283472" right="0.70866141732283472" top="0.74803149606299213" bottom="0.74803149606299213" header="0.31496062992125984" footer="0.31496062992125984"/>
  <pageSetup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2:I59"/>
  <sheetViews>
    <sheetView showGridLines="0" topLeftCell="A31" zoomScale="96" zoomScaleNormal="96" workbookViewId="0">
      <selection activeCell="G63" sqref="G63"/>
    </sheetView>
  </sheetViews>
  <sheetFormatPr baseColWidth="10" defaultRowHeight="15" x14ac:dyDescent="0.2"/>
  <cols>
    <col min="3" max="3" width="3.5" customWidth="1"/>
    <col min="4" max="4" width="3.1640625" customWidth="1"/>
    <col min="5" max="5" width="44.6640625" customWidth="1"/>
    <col min="6" max="6" width="7.6640625" customWidth="1"/>
    <col min="7" max="7" width="29" customWidth="1"/>
    <col min="8" max="8" width="14.1640625" customWidth="1"/>
    <col min="9" max="9" width="5.5" customWidth="1"/>
    <col min="10" max="11" width="11.5" customWidth="1"/>
  </cols>
  <sheetData>
    <row r="2" spans="3:9" ht="16" thickBot="1" x14ac:dyDescent="0.25"/>
    <row r="3" spans="3:9" ht="16" thickTop="1" x14ac:dyDescent="0.2">
      <c r="C3" s="1"/>
      <c r="D3" s="83"/>
      <c r="E3" s="84"/>
      <c r="F3" s="84"/>
      <c r="G3" s="84"/>
      <c r="H3" s="84"/>
      <c r="I3" s="85"/>
    </row>
    <row r="4" spans="3:9" x14ac:dyDescent="0.2">
      <c r="C4" s="1"/>
      <c r="D4" s="86"/>
      <c r="E4" s="1"/>
      <c r="F4" s="1"/>
      <c r="G4" s="1"/>
      <c r="H4" s="1"/>
      <c r="I4" s="87"/>
    </row>
    <row r="5" spans="3:9" ht="19" x14ac:dyDescent="0.25">
      <c r="C5" s="1"/>
      <c r="D5" s="86"/>
      <c r="E5" s="206" t="s">
        <v>0</v>
      </c>
      <c r="F5" s="206"/>
      <c r="G5" s="206"/>
      <c r="H5" s="1"/>
      <c r="I5" s="87"/>
    </row>
    <row r="6" spans="3:9" ht="19" x14ac:dyDescent="0.25">
      <c r="C6" s="1"/>
      <c r="D6" s="86"/>
      <c r="E6" s="206" t="s">
        <v>1</v>
      </c>
      <c r="F6" s="206"/>
      <c r="G6" s="206"/>
      <c r="H6" s="1"/>
      <c r="I6" s="87"/>
    </row>
    <row r="7" spans="3:9" ht="16" x14ac:dyDescent="0.2">
      <c r="C7" s="1"/>
      <c r="D7" s="86"/>
      <c r="E7" s="208" t="s">
        <v>3</v>
      </c>
      <c r="F7" s="208"/>
      <c r="G7" s="208"/>
      <c r="H7" s="1"/>
      <c r="I7" s="87"/>
    </row>
    <row r="8" spans="3:9" x14ac:dyDescent="0.2">
      <c r="C8" s="1"/>
      <c r="D8" s="86"/>
      <c r="E8" s="1"/>
      <c r="F8" s="1"/>
      <c r="G8" s="1"/>
      <c r="H8" s="1"/>
      <c r="I8" s="87"/>
    </row>
    <row r="9" spans="3:9" x14ac:dyDescent="0.2">
      <c r="C9" s="1"/>
      <c r="D9" s="86"/>
      <c r="E9" s="4" t="s">
        <v>5</v>
      </c>
      <c r="F9" s="5"/>
      <c r="G9" s="1"/>
      <c r="H9" s="1"/>
      <c r="I9" s="87"/>
    </row>
    <row r="10" spans="3:9" x14ac:dyDescent="0.2">
      <c r="C10" s="1"/>
      <c r="D10" s="86"/>
      <c r="E10" s="136"/>
      <c r="F10" s="136"/>
      <c r="G10" s="136"/>
      <c r="H10" s="136"/>
      <c r="I10" s="87"/>
    </row>
    <row r="11" spans="3:9" x14ac:dyDescent="0.2">
      <c r="C11" s="1"/>
      <c r="D11" s="86"/>
      <c r="E11" s="6" t="s">
        <v>9</v>
      </c>
      <c r="F11" s="6"/>
      <c r="G11" s="9">
        <f>+'ESTADO DE RESULTADOS'!E32</f>
        <v>270</v>
      </c>
      <c r="H11" s="137"/>
      <c r="I11" s="87"/>
    </row>
    <row r="12" spans="3:9" x14ac:dyDescent="0.2">
      <c r="C12" s="8"/>
      <c r="D12" s="147"/>
      <c r="E12" s="9"/>
      <c r="F12" s="9"/>
      <c r="G12" s="10"/>
      <c r="H12" s="137"/>
      <c r="I12" s="87"/>
    </row>
    <row r="13" spans="3:9" x14ac:dyDescent="0.2">
      <c r="C13" s="8"/>
      <c r="D13" s="147"/>
      <c r="E13" s="150" t="s">
        <v>10</v>
      </c>
      <c r="F13" s="9"/>
      <c r="G13" s="137"/>
      <c r="H13" s="137"/>
      <c r="I13" s="87"/>
    </row>
    <row r="14" spans="3:9" x14ac:dyDescent="0.2">
      <c r="C14" s="8"/>
      <c r="D14" s="147"/>
      <c r="E14" s="150" t="str">
        <f>+'ESTADO DE RESULTADOS'!C27</f>
        <v>DEPRECIACIÓN</v>
      </c>
      <c r="F14" s="9"/>
      <c r="G14" s="143">
        <f>-'EST. SITUACIÓN FINANCIERA'!D28+'EST. SITUACIÓN FINANCIERA'!H28</f>
        <v>200</v>
      </c>
      <c r="H14" s="141"/>
      <c r="I14" s="87"/>
    </row>
    <row r="15" spans="3:9" x14ac:dyDescent="0.2">
      <c r="C15" s="8"/>
      <c r="D15" s="147"/>
      <c r="E15" s="150" t="s">
        <v>12</v>
      </c>
      <c r="F15" s="9"/>
      <c r="G15" s="143"/>
      <c r="H15" s="141"/>
      <c r="I15" s="87"/>
    </row>
    <row r="16" spans="3:9" x14ac:dyDescent="0.2">
      <c r="C16" s="8"/>
      <c r="D16" s="147"/>
      <c r="E16" s="150" t="str">
        <f>+'EST. SITUACIÓN FINANCIERA'!C37</f>
        <v>OBLIGACIONES FINANCIERAS CORTO PLAZO</v>
      </c>
      <c r="F16" s="9"/>
      <c r="G16" s="143">
        <f>+'EST. SITUACIÓN FINANCIERA'!D37-'EST. SITUACIÓN FINANCIERA'!H37</f>
        <v>24</v>
      </c>
      <c r="H16" s="141"/>
      <c r="I16" s="87"/>
    </row>
    <row r="17" spans="3:9" x14ac:dyDescent="0.2">
      <c r="C17" s="8"/>
      <c r="D17" s="147"/>
      <c r="E17" s="150" t="str">
        <f>+'EST. SITUACIÓN FINANCIERA'!C39</f>
        <v>PROVEEDORES NAL.</v>
      </c>
      <c r="F17" s="9"/>
      <c r="G17" s="143">
        <f>+'EST. SITUACIÓN FINANCIERA'!D39-'EST. SITUACIÓN FINANCIERA'!H39</f>
        <v>40.400000000000006</v>
      </c>
      <c r="H17" s="141"/>
      <c r="I17" s="87"/>
    </row>
    <row r="18" spans="3:9" x14ac:dyDescent="0.2">
      <c r="C18" s="8"/>
      <c r="D18" s="147"/>
      <c r="E18" s="150" t="str">
        <f>+'EST. SITUACIÓN FINANCIERA'!C40</f>
        <v>PROVEEDORES EXT.</v>
      </c>
      <c r="F18" s="9"/>
      <c r="G18" s="143">
        <f>+'EST. SITUACIÓN FINANCIERA'!D40-'EST. SITUACIÓN FINANCIERA'!H40</f>
        <v>27.2</v>
      </c>
      <c r="H18" s="141"/>
      <c r="I18" s="87"/>
    </row>
    <row r="19" spans="3:9" x14ac:dyDescent="0.2">
      <c r="C19" s="8"/>
      <c r="D19" s="147"/>
      <c r="E19" s="150" t="str">
        <f>+'EST. SITUACIÓN FINANCIERA'!C41</f>
        <v>OBLIGACIONES LABORALES</v>
      </c>
      <c r="F19" s="9"/>
      <c r="G19" s="143">
        <f>+'EST. SITUACIÓN FINANCIERA'!D41-'EST. SITUACIÓN FINANCIERA'!H41</f>
        <v>16.399999999999999</v>
      </c>
      <c r="H19" s="141"/>
      <c r="I19" s="87"/>
    </row>
    <row r="20" spans="3:9" x14ac:dyDescent="0.2">
      <c r="C20" s="8"/>
      <c r="D20" s="147"/>
      <c r="E20" s="150" t="str">
        <f>+'EST. SITUACIÓN FINANCIERA'!C42</f>
        <v>GASTOS POR PAGAR</v>
      </c>
      <c r="F20" s="9"/>
      <c r="G20" s="143">
        <f>+'EST. SITUACIÓN FINANCIERA'!D42-'EST. SITUACIÓN FINANCIERA'!H42</f>
        <v>13.600000000000001</v>
      </c>
      <c r="H20" s="141"/>
      <c r="I20" s="87"/>
    </row>
    <row r="21" spans="3:9" x14ac:dyDescent="0.2">
      <c r="C21" s="8"/>
      <c r="D21" s="147"/>
      <c r="E21" s="150"/>
      <c r="F21" s="9"/>
      <c r="G21" s="143"/>
      <c r="H21" s="141"/>
      <c r="I21" s="87"/>
    </row>
    <row r="22" spans="3:9" x14ac:dyDescent="0.2">
      <c r="C22" s="8"/>
      <c r="D22" s="147"/>
      <c r="E22" s="150" t="str">
        <f>+'EST. SITUACIÓN FINANCIERA'!C36</f>
        <v>IMPUESTOS POR PAGAR</v>
      </c>
      <c r="F22" s="9"/>
      <c r="G22" s="143">
        <f>+'EST. SITUACIÓN FINANCIERA'!D36-'EST. SITUACIÓN FINANCIERA'!H36</f>
        <v>-40.800000000000011</v>
      </c>
      <c r="H22" s="141"/>
      <c r="I22" s="87"/>
    </row>
    <row r="23" spans="3:9" x14ac:dyDescent="0.2">
      <c r="C23" s="8"/>
      <c r="D23" s="147"/>
      <c r="E23" s="150" t="str">
        <f>+'EST. SITUACIÓN FINANCIERA'!C15</f>
        <v>OTRAS CUENTAS POR COBRAR</v>
      </c>
      <c r="F23" s="9"/>
      <c r="G23" s="143">
        <f>+'EST. SITUACIÓN FINANCIERA'!D15-'EST. SITUACIÓN FINANCIERA'!H15</f>
        <v>20</v>
      </c>
      <c r="H23" s="141"/>
      <c r="I23" s="87"/>
    </row>
    <row r="24" spans="3:9" x14ac:dyDescent="0.2">
      <c r="C24" s="8"/>
      <c r="D24" s="147"/>
      <c r="E24" s="150" t="s">
        <v>13</v>
      </c>
      <c r="F24" s="9"/>
      <c r="G24" s="143"/>
      <c r="H24" s="141"/>
      <c r="I24" s="87"/>
    </row>
    <row r="25" spans="3:9" x14ac:dyDescent="0.2">
      <c r="C25" s="8"/>
      <c r="D25" s="147"/>
      <c r="E25" s="150" t="str">
        <f>+'EST. SITUACIÓN FINANCIERA'!C14</f>
        <v>CLIENTES</v>
      </c>
      <c r="F25" s="9"/>
      <c r="G25" s="143">
        <f>-'EST. SITUACIÓN FINANCIERA'!D14+'EST. SITUACIÓN FINANCIERA'!H14</f>
        <v>-34</v>
      </c>
      <c r="H25" s="141"/>
      <c r="I25" s="87"/>
    </row>
    <row r="26" spans="3:9" x14ac:dyDescent="0.2">
      <c r="C26" s="8"/>
      <c r="D26" s="147"/>
      <c r="E26" s="150" t="str">
        <f>+'EST. SITUACIÓN FINANCIERA'!C16</f>
        <v>CUENTAS POR COBRAR EMPLEADOS</v>
      </c>
      <c r="F26" s="9"/>
      <c r="G26" s="143">
        <f>-'EST. SITUACIÓN FINANCIERA'!D16+'EST. SITUACIÓN FINANCIERA'!H16</f>
        <v>-26</v>
      </c>
      <c r="H26" s="141"/>
      <c r="I26" s="87"/>
    </row>
    <row r="27" spans="3:9" x14ac:dyDescent="0.2">
      <c r="C27" s="8"/>
      <c r="D27" s="147"/>
      <c r="E27" s="150" t="str">
        <f>+'EST. SITUACIÓN FINANCIERA'!C43</f>
        <v>ACREEDORES VARIOS</v>
      </c>
      <c r="F27" s="9"/>
      <c r="G27" s="143">
        <f>+'EST. SITUACIÓN FINANCIERA'!D43-'EST. SITUACIÓN FINANCIERA'!H43</f>
        <v>-5.6</v>
      </c>
      <c r="H27" s="141"/>
      <c r="I27" s="87"/>
    </row>
    <row r="28" spans="3:9" x14ac:dyDescent="0.2">
      <c r="C28" s="8"/>
      <c r="D28" s="147"/>
      <c r="E28" s="150" t="s">
        <v>15</v>
      </c>
      <c r="F28" s="9"/>
      <c r="G28" s="143">
        <f>-'EST. SITUACIÓN FINANCIERA'!D17+'EST. SITUACIÓN FINANCIERA'!H17</f>
        <v>-280</v>
      </c>
      <c r="H28" s="141"/>
      <c r="I28" s="87"/>
    </row>
    <row r="29" spans="3:9" x14ac:dyDescent="0.2">
      <c r="C29" s="8"/>
      <c r="D29" s="147"/>
      <c r="E29" s="138"/>
      <c r="F29" s="138"/>
      <c r="G29" s="139"/>
      <c r="H29" s="141"/>
      <c r="I29" s="87"/>
    </row>
    <row r="30" spans="3:9" x14ac:dyDescent="0.2">
      <c r="C30" s="8"/>
      <c r="D30" s="147"/>
      <c r="E30" s="11" t="s">
        <v>16</v>
      </c>
      <c r="F30" s="12"/>
      <c r="G30" s="13"/>
      <c r="H30" s="144">
        <f>SUM(G11:G29)</f>
        <v>225.19999999999993</v>
      </c>
      <c r="I30" s="87"/>
    </row>
    <row r="31" spans="3:9" x14ac:dyDescent="0.2">
      <c r="C31" s="8"/>
      <c r="D31" s="147"/>
      <c r="E31" s="136"/>
      <c r="F31" s="136"/>
      <c r="G31" s="140"/>
      <c r="H31" s="141"/>
      <c r="I31" s="87"/>
    </row>
    <row r="32" spans="3:9" x14ac:dyDescent="0.2">
      <c r="C32" s="8"/>
      <c r="D32" s="147"/>
      <c r="E32" s="94" t="s">
        <v>18</v>
      </c>
      <c r="F32" s="136"/>
      <c r="G32" s="140"/>
      <c r="H32" s="141"/>
      <c r="I32" s="87"/>
    </row>
    <row r="33" spans="3:9" x14ac:dyDescent="0.2">
      <c r="C33" s="8"/>
      <c r="D33" s="147"/>
      <c r="E33" s="93" t="s">
        <v>19</v>
      </c>
      <c r="F33" s="9"/>
      <c r="G33" s="143">
        <f>-'EST. SITUACIÓN FINANCIERA'!E29+'EST. SITUACIÓN FINANCIERA'!D28+'EST. SITUACIÓN FINANCIERA'!I29-'EST. SITUACIÓN FINANCIERA'!H28</f>
        <v>-320</v>
      </c>
      <c r="H33" s="141"/>
      <c r="I33" s="87"/>
    </row>
    <row r="34" spans="3:9" x14ac:dyDescent="0.2">
      <c r="C34" s="8"/>
      <c r="D34" s="147"/>
      <c r="E34" s="136"/>
      <c r="F34" s="136"/>
      <c r="G34" s="140"/>
      <c r="H34" s="141"/>
      <c r="I34" s="87"/>
    </row>
    <row r="35" spans="3:9" x14ac:dyDescent="0.2">
      <c r="C35" s="8"/>
      <c r="D35" s="147"/>
      <c r="E35" s="11" t="s">
        <v>20</v>
      </c>
      <c r="F35" s="12"/>
      <c r="G35" s="13"/>
      <c r="H35" s="144">
        <f>+G33</f>
        <v>-320</v>
      </c>
      <c r="I35" s="87"/>
    </row>
    <row r="36" spans="3:9" x14ac:dyDescent="0.2">
      <c r="C36" s="8"/>
      <c r="D36" s="147"/>
      <c r="E36" s="136"/>
      <c r="F36" s="136"/>
      <c r="G36" s="140"/>
      <c r="H36" s="141"/>
      <c r="I36" s="87"/>
    </row>
    <row r="37" spans="3:9" x14ac:dyDescent="0.2">
      <c r="C37" s="8"/>
      <c r="D37" s="147"/>
      <c r="E37" s="94" t="s">
        <v>23</v>
      </c>
      <c r="F37" s="136"/>
      <c r="G37" s="140"/>
      <c r="H37" s="141"/>
      <c r="I37" s="87"/>
    </row>
    <row r="38" spans="3:9" x14ac:dyDescent="0.2">
      <c r="C38" s="8"/>
      <c r="D38" s="147"/>
      <c r="E38" s="94" t="s">
        <v>25</v>
      </c>
      <c r="F38" s="136"/>
      <c r="G38" s="140"/>
      <c r="H38" s="141"/>
      <c r="I38" s="87"/>
    </row>
    <row r="39" spans="3:9" x14ac:dyDescent="0.2">
      <c r="C39" s="8"/>
      <c r="D39" s="147"/>
      <c r="E39" s="150" t="str">
        <f>+'EST. SITUACIÓN FINANCIERA'!C38</f>
        <v>OBLIGACIONES FINANCIERAS LARGO PLAZO</v>
      </c>
      <c r="F39" s="9"/>
      <c r="G39" s="143">
        <f>+'EST. SITUACIÓN FINANCIERA'!D38-'EST. SITUACIÓN FINANCIERA'!H38</f>
        <v>-4</v>
      </c>
      <c r="H39" s="141"/>
      <c r="I39" s="87"/>
    </row>
    <row r="40" spans="3:9" x14ac:dyDescent="0.2">
      <c r="C40" s="8"/>
      <c r="D40" s="147"/>
      <c r="E40" s="150" t="s">
        <v>24</v>
      </c>
      <c r="F40" s="9"/>
      <c r="G40" s="143">
        <f>+'ESTADO DE RESULTADOS'!D33+'ESTADO DE RESULTADOS'!H33</f>
        <v>14.799999999999997</v>
      </c>
      <c r="H40" s="141"/>
      <c r="I40" s="87"/>
    </row>
    <row r="41" spans="3:9" x14ac:dyDescent="0.2">
      <c r="C41" s="8"/>
      <c r="D41" s="147"/>
      <c r="E41" s="136"/>
      <c r="F41" s="136"/>
      <c r="G41" s="141"/>
      <c r="H41" s="141"/>
      <c r="I41" s="87"/>
    </row>
    <row r="42" spans="3:9" x14ac:dyDescent="0.2">
      <c r="C42" s="8"/>
      <c r="D42" s="147"/>
      <c r="E42" s="11" t="s">
        <v>28</v>
      </c>
      <c r="F42" s="12"/>
      <c r="G42" s="20"/>
      <c r="H42" s="144">
        <f>SUM(G38:G40)</f>
        <v>10.799999999999997</v>
      </c>
      <c r="I42" s="87"/>
    </row>
    <row r="43" spans="3:9" x14ac:dyDescent="0.2">
      <c r="C43" s="8"/>
      <c r="D43" s="147"/>
      <c r="E43" s="12" t="s">
        <v>29</v>
      </c>
      <c r="F43" s="136"/>
      <c r="G43" s="141"/>
      <c r="H43" s="145">
        <f>SUM(H30:H42)</f>
        <v>-84.000000000000071</v>
      </c>
      <c r="I43" s="87"/>
    </row>
    <row r="44" spans="3:9" x14ac:dyDescent="0.2">
      <c r="C44" s="8"/>
      <c r="D44" s="147"/>
      <c r="E44" s="11" t="s">
        <v>30</v>
      </c>
      <c r="F44" s="12"/>
      <c r="G44" s="20"/>
      <c r="H44" s="145">
        <f>+'EST. SITUACIÓN FINANCIERA'!H13</f>
        <v>160</v>
      </c>
      <c r="I44" s="148"/>
    </row>
    <row r="45" spans="3:9" x14ac:dyDescent="0.2">
      <c r="C45" s="8"/>
      <c r="D45" s="147"/>
      <c r="E45" s="11" t="s">
        <v>31</v>
      </c>
      <c r="F45" s="12"/>
      <c r="G45" s="20"/>
      <c r="H45" s="145">
        <f>+H44+H43</f>
        <v>75.999999999999929</v>
      </c>
      <c r="I45" s="148"/>
    </row>
    <row r="46" spans="3:9" x14ac:dyDescent="0.2">
      <c r="C46" s="8"/>
      <c r="D46" s="147"/>
      <c r="E46" s="16"/>
      <c r="F46" s="136"/>
      <c r="G46" s="142"/>
      <c r="H46" s="146"/>
      <c r="I46" s="87"/>
    </row>
    <row r="47" spans="3:9" x14ac:dyDescent="0.2">
      <c r="C47" s="8"/>
      <c r="D47" s="147"/>
      <c r="E47" s="8"/>
      <c r="F47" s="8"/>
      <c r="G47" s="8"/>
      <c r="H47" s="8"/>
      <c r="I47" s="87"/>
    </row>
    <row r="48" spans="3:9" x14ac:dyDescent="0.2">
      <c r="C48" s="8"/>
      <c r="D48" s="147"/>
      <c r="E48" s="8"/>
      <c r="F48" s="8"/>
      <c r="G48" s="8"/>
      <c r="H48" s="8"/>
      <c r="I48" s="87"/>
    </row>
    <row r="49" spans="3:9" x14ac:dyDescent="0.2">
      <c r="C49" s="8"/>
      <c r="D49" s="147"/>
      <c r="E49" s="8" t="s">
        <v>21</v>
      </c>
      <c r="F49" s="8"/>
      <c r="G49" s="8"/>
      <c r="H49" s="8"/>
      <c r="I49" s="87"/>
    </row>
    <row r="50" spans="3:9" ht="16" thickBot="1" x14ac:dyDescent="0.25">
      <c r="C50" s="17"/>
      <c r="D50" s="86"/>
      <c r="E50" s="1"/>
      <c r="F50" s="8"/>
      <c r="G50" s="8"/>
      <c r="H50" s="8"/>
      <c r="I50" s="87"/>
    </row>
    <row r="51" spans="3:9" x14ac:dyDescent="0.2">
      <c r="D51" s="86"/>
      <c r="E51" s="1"/>
      <c r="F51" s="8"/>
      <c r="G51" s="8"/>
      <c r="H51" s="8"/>
      <c r="I51" s="87"/>
    </row>
    <row r="52" spans="3:9" x14ac:dyDescent="0.2">
      <c r="D52" s="86"/>
      <c r="E52" s="1"/>
      <c r="F52" s="8"/>
      <c r="G52" s="8"/>
      <c r="H52" s="8"/>
      <c r="I52" s="87"/>
    </row>
    <row r="53" spans="3:9" x14ac:dyDescent="0.2">
      <c r="D53" s="86"/>
      <c r="E53" s="1" t="s">
        <v>27</v>
      </c>
      <c r="F53" s="8"/>
      <c r="G53" s="8"/>
      <c r="H53" s="8"/>
      <c r="I53" s="87"/>
    </row>
    <row r="54" spans="3:9" ht="16" thickBot="1" x14ac:dyDescent="0.25">
      <c r="D54" s="90"/>
      <c r="E54" s="91"/>
      <c r="F54" s="149"/>
      <c r="G54" s="149"/>
      <c r="H54" s="149"/>
      <c r="I54" s="92"/>
    </row>
    <row r="55" spans="3:9" ht="16" thickTop="1" x14ac:dyDescent="0.2"/>
    <row r="58" spans="3:9" ht="16" thickBot="1" x14ac:dyDescent="0.25"/>
    <row r="59" spans="3:9" ht="18" thickBot="1" x14ac:dyDescent="0.25">
      <c r="E59" s="174" t="s">
        <v>135</v>
      </c>
    </row>
  </sheetData>
  <mergeCells count="3">
    <mergeCell ref="E5:G5"/>
    <mergeCell ref="E6:G6"/>
    <mergeCell ref="E7:G7"/>
  </mergeCells>
  <pageMargins left="0.70866141732283472" right="0.70866141732283472" top="0.74803149606299213" bottom="0.74803149606299213" header="0.31496062992125984" footer="0.31496062992125984"/>
  <pageSetup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M70"/>
  <sheetViews>
    <sheetView showGridLines="0" topLeftCell="A43" zoomScale="90" zoomScaleNormal="90" workbookViewId="0">
      <selection activeCell="M74" sqref="M74"/>
    </sheetView>
  </sheetViews>
  <sheetFormatPr baseColWidth="10" defaultRowHeight="15" x14ac:dyDescent="0.2"/>
  <cols>
    <col min="2" max="2" width="4.5" customWidth="1"/>
    <col min="3" max="3" width="39.1640625" customWidth="1"/>
    <col min="6" max="6" width="3" customWidth="1"/>
    <col min="7" max="7" width="11.5" customWidth="1"/>
    <col min="8" max="8" width="2.83203125" customWidth="1"/>
    <col min="11" max="11" width="2.5" customWidth="1"/>
    <col min="12" max="12" width="11.5" customWidth="1"/>
    <col min="13" max="13" width="8.33203125" customWidth="1"/>
  </cols>
  <sheetData>
    <row r="3" spans="2:13" ht="16" thickBot="1" x14ac:dyDescent="0.25"/>
    <row r="4" spans="2:13" ht="16" thickTop="1" x14ac:dyDescent="0.2">
      <c r="B4" s="83"/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</row>
    <row r="5" spans="2:13" ht="19" x14ac:dyDescent="0.25">
      <c r="B5" s="86"/>
      <c r="C5" s="199" t="s">
        <v>0</v>
      </c>
      <c r="D5" s="199"/>
      <c r="E5" s="199"/>
      <c r="F5" s="199"/>
      <c r="G5" s="199"/>
      <c r="H5" s="199"/>
      <c r="I5" s="199"/>
      <c r="J5" s="199"/>
      <c r="K5" s="199"/>
      <c r="L5" s="199"/>
      <c r="M5" s="87"/>
    </row>
    <row r="6" spans="2:13" x14ac:dyDescent="0.2">
      <c r="B6" s="86"/>
      <c r="C6" s="200" t="s">
        <v>1</v>
      </c>
      <c r="D6" s="200"/>
      <c r="E6" s="200"/>
      <c r="F6" s="200"/>
      <c r="G6" s="200"/>
      <c r="H6" s="200"/>
      <c r="I6" s="200"/>
      <c r="J6" s="200"/>
      <c r="K6" s="200"/>
      <c r="L6" s="200"/>
      <c r="M6" s="87"/>
    </row>
    <row r="7" spans="2:13" ht="16" x14ac:dyDescent="0.2">
      <c r="B7" s="86"/>
      <c r="C7" s="201" t="s">
        <v>32</v>
      </c>
      <c r="D7" s="201"/>
      <c r="E7" s="201"/>
      <c r="F7" s="201"/>
      <c r="G7" s="201"/>
      <c r="H7" s="201"/>
      <c r="I7" s="201"/>
      <c r="J7" s="201"/>
      <c r="K7" s="201"/>
      <c r="L7" s="201"/>
      <c r="M7" s="87"/>
    </row>
    <row r="8" spans="2:13" x14ac:dyDescent="0.2">
      <c r="B8" s="86"/>
      <c r="C8" s="200" t="s">
        <v>6</v>
      </c>
      <c r="D8" s="200"/>
      <c r="E8" s="200"/>
      <c r="F8" s="200"/>
      <c r="G8" s="200"/>
      <c r="H8" s="200"/>
      <c r="I8" s="200"/>
      <c r="J8" s="200"/>
      <c r="K8" s="128"/>
      <c r="L8" s="1"/>
      <c r="M8" s="87"/>
    </row>
    <row r="9" spans="2:13" ht="32" x14ac:dyDescent="0.2">
      <c r="B9" s="86"/>
      <c r="C9" s="1"/>
      <c r="D9" s="126"/>
      <c r="E9" s="1"/>
      <c r="F9" s="1"/>
      <c r="G9" s="62" t="s">
        <v>94</v>
      </c>
      <c r="H9" s="130"/>
      <c r="I9" s="23"/>
      <c r="J9" s="3"/>
      <c r="K9" s="3"/>
      <c r="L9" s="62" t="s">
        <v>94</v>
      </c>
      <c r="M9" s="122"/>
    </row>
    <row r="10" spans="2:13" x14ac:dyDescent="0.2">
      <c r="B10" s="86"/>
      <c r="C10" s="126"/>
      <c r="D10" s="202">
        <f>+'ESTADO DE RESULTADOS'!D11</f>
        <v>2018</v>
      </c>
      <c r="E10" s="203"/>
      <c r="F10" s="26"/>
      <c r="G10" s="35"/>
      <c r="H10" s="25"/>
      <c r="I10" s="204">
        <f>+'ESTADO DE RESULTADOS'!H11</f>
        <v>2017</v>
      </c>
      <c r="J10" s="205"/>
      <c r="K10" s="27"/>
      <c r="L10" s="35"/>
      <c r="M10" s="87"/>
    </row>
    <row r="11" spans="2:13" x14ac:dyDescent="0.2">
      <c r="B11" s="86"/>
      <c r="C11" s="23" t="s">
        <v>33</v>
      </c>
      <c r="D11" s="126"/>
      <c r="E11" s="126"/>
      <c r="F11" s="126"/>
      <c r="G11" s="36"/>
      <c r="H11" s="126"/>
      <c r="I11" s="126"/>
      <c r="J11" s="126"/>
      <c r="K11" s="126"/>
      <c r="L11" s="36"/>
      <c r="M11" s="87"/>
    </row>
    <row r="12" spans="2:13" x14ac:dyDescent="0.2">
      <c r="B12" s="86"/>
      <c r="C12" s="23" t="s">
        <v>34</v>
      </c>
      <c r="D12" s="126"/>
      <c r="E12" s="126"/>
      <c r="F12" s="126"/>
      <c r="G12" s="36"/>
      <c r="H12" s="126"/>
      <c r="I12" s="126"/>
      <c r="J12" s="126"/>
      <c r="K12" s="126"/>
      <c r="L12" s="36"/>
      <c r="M12" s="87"/>
    </row>
    <row r="13" spans="2:13" x14ac:dyDescent="0.2">
      <c r="B13" s="86"/>
      <c r="C13" s="126" t="s">
        <v>35</v>
      </c>
      <c r="D13" s="32">
        <v>76</v>
      </c>
      <c r="E13" s="75"/>
      <c r="F13" s="1"/>
      <c r="G13" s="37">
        <f>+D13/$E$31</f>
        <v>2.237926972909305E-2</v>
      </c>
      <c r="H13" s="131"/>
      <c r="I13" s="32">
        <v>160</v>
      </c>
      <c r="J13" s="75"/>
      <c r="K13" s="1"/>
      <c r="L13" s="37">
        <f>+I13/$J$31</f>
        <v>5.3333333333333337E-2</v>
      </c>
      <c r="M13" s="87"/>
    </row>
    <row r="14" spans="2:13" x14ac:dyDescent="0.2">
      <c r="B14" s="86"/>
      <c r="C14" s="126" t="s">
        <v>14</v>
      </c>
      <c r="D14" s="31">
        <v>356</v>
      </c>
      <c r="E14" s="75"/>
      <c r="F14" s="1"/>
      <c r="G14" s="37">
        <f t="shared" ref="G14:G17" si="0">+D14/$E$31</f>
        <v>0.10482921083627797</v>
      </c>
      <c r="H14" s="131"/>
      <c r="I14" s="31">
        <v>322</v>
      </c>
      <c r="J14" s="75"/>
      <c r="K14" s="1"/>
      <c r="L14" s="37">
        <f t="shared" ref="L14:L17" si="1">+I14/$J$31</f>
        <v>0.10733333333333334</v>
      </c>
      <c r="M14" s="87"/>
    </row>
    <row r="15" spans="2:13" x14ac:dyDescent="0.2">
      <c r="B15" s="86"/>
      <c r="C15" s="126" t="s">
        <v>36</v>
      </c>
      <c r="D15" s="31">
        <v>256</v>
      </c>
      <c r="E15" s="75"/>
      <c r="F15" s="1"/>
      <c r="G15" s="37">
        <f t="shared" si="0"/>
        <v>7.5382803297997639E-2</v>
      </c>
      <c r="H15" s="131"/>
      <c r="I15" s="31">
        <v>236</v>
      </c>
      <c r="J15" s="75"/>
      <c r="K15" s="1"/>
      <c r="L15" s="37">
        <f t="shared" si="1"/>
        <v>7.8666666666666663E-2</v>
      </c>
      <c r="M15" s="87"/>
    </row>
    <row r="16" spans="2:13" x14ac:dyDescent="0.2">
      <c r="B16" s="86"/>
      <c r="C16" s="126" t="s">
        <v>37</v>
      </c>
      <c r="D16" s="31">
        <v>108</v>
      </c>
      <c r="E16" s="75"/>
      <c r="F16" s="1"/>
      <c r="G16" s="37">
        <f t="shared" si="0"/>
        <v>3.1802120141342753E-2</v>
      </c>
      <c r="H16" s="131"/>
      <c r="I16" s="31">
        <v>82</v>
      </c>
      <c r="J16" s="75"/>
      <c r="K16" s="1"/>
      <c r="L16" s="37">
        <f t="shared" si="1"/>
        <v>2.7333333333333334E-2</v>
      </c>
      <c r="M16" s="87"/>
    </row>
    <row r="17" spans="2:13" x14ac:dyDescent="0.2">
      <c r="B17" s="86"/>
      <c r="C17" s="126" t="s">
        <v>38</v>
      </c>
      <c r="D17" s="33">
        <v>1080</v>
      </c>
      <c r="E17" s="75"/>
      <c r="F17" s="1"/>
      <c r="G17" s="37">
        <f t="shared" si="0"/>
        <v>0.31802120141342755</v>
      </c>
      <c r="H17" s="131"/>
      <c r="I17" s="33">
        <v>800</v>
      </c>
      <c r="J17" s="75"/>
      <c r="K17" s="1"/>
      <c r="L17" s="37">
        <f t="shared" si="1"/>
        <v>0.26666666666666666</v>
      </c>
      <c r="M17" s="87"/>
    </row>
    <row r="18" spans="2:13" s="22" customFormat="1" x14ac:dyDescent="0.2">
      <c r="B18" s="124"/>
      <c r="C18" s="23" t="s">
        <v>39</v>
      </c>
      <c r="D18" s="30"/>
      <c r="E18" s="29">
        <f>SUM(D13:D17)</f>
        <v>1876</v>
      </c>
      <c r="F18" s="23"/>
      <c r="G18" s="38">
        <f>+E18/$E$31</f>
        <v>0.55241460541813903</v>
      </c>
      <c r="H18" s="132"/>
      <c r="I18" s="30"/>
      <c r="J18" s="29">
        <f>SUM(I13:I17)</f>
        <v>1600</v>
      </c>
      <c r="K18" s="23"/>
      <c r="L18" s="38">
        <f>+J18/$J$31</f>
        <v>0.53333333333333333</v>
      </c>
      <c r="M18" s="122"/>
    </row>
    <row r="19" spans="2:13" x14ac:dyDescent="0.2">
      <c r="B19" s="86"/>
      <c r="C19" s="126"/>
      <c r="D19" s="75"/>
      <c r="E19" s="75"/>
      <c r="F19" s="126"/>
      <c r="G19" s="126"/>
      <c r="H19" s="126"/>
      <c r="I19" s="75"/>
      <c r="J19" s="75"/>
      <c r="K19" s="126"/>
      <c r="L19" s="1"/>
      <c r="M19" s="87"/>
    </row>
    <row r="20" spans="2:13" x14ac:dyDescent="0.2">
      <c r="B20" s="86"/>
      <c r="C20" s="23" t="s">
        <v>40</v>
      </c>
      <c r="D20" s="75"/>
      <c r="E20" s="75"/>
      <c r="F20" s="126"/>
      <c r="G20" s="126"/>
      <c r="H20" s="126"/>
      <c r="I20" s="75"/>
      <c r="J20" s="75"/>
      <c r="K20" s="126"/>
      <c r="L20" s="1"/>
      <c r="M20" s="87"/>
    </row>
    <row r="21" spans="2:13" x14ac:dyDescent="0.2">
      <c r="B21" s="86"/>
      <c r="C21" s="126" t="s">
        <v>41</v>
      </c>
      <c r="D21" s="75"/>
      <c r="E21" s="75"/>
      <c r="F21" s="126"/>
      <c r="G21" s="126"/>
      <c r="H21" s="126"/>
      <c r="I21" s="75"/>
      <c r="J21" s="75"/>
      <c r="K21" s="126"/>
      <c r="L21" s="1"/>
      <c r="M21" s="87"/>
    </row>
    <row r="22" spans="2:13" x14ac:dyDescent="0.2">
      <c r="B22" s="86"/>
      <c r="C22" s="126" t="s">
        <v>42</v>
      </c>
      <c r="D22" s="32">
        <v>248</v>
      </c>
      <c r="E22" s="75"/>
      <c r="F22" s="126"/>
      <c r="G22" s="43">
        <f t="shared" ref="G22:G27" si="2">+D22/$E$31</f>
        <v>7.3027090694935223E-2</v>
      </c>
      <c r="H22" s="131"/>
      <c r="I22" s="32">
        <v>208</v>
      </c>
      <c r="J22" s="75"/>
      <c r="K22" s="126"/>
      <c r="L22" s="43">
        <f t="shared" ref="L22:L27" si="3">+I22/$J$31</f>
        <v>6.933333333333333E-2</v>
      </c>
      <c r="M22" s="87"/>
    </row>
    <row r="23" spans="2:13" x14ac:dyDescent="0.2">
      <c r="B23" s="86"/>
      <c r="C23" s="126" t="s">
        <v>43</v>
      </c>
      <c r="D23" s="31">
        <v>488</v>
      </c>
      <c r="E23" s="75"/>
      <c r="F23" s="126"/>
      <c r="G23" s="37">
        <f t="shared" si="2"/>
        <v>0.143698468786808</v>
      </c>
      <c r="H23" s="131"/>
      <c r="I23" s="31">
        <v>436</v>
      </c>
      <c r="J23" s="75"/>
      <c r="K23" s="126"/>
      <c r="L23" s="37">
        <f t="shared" si="3"/>
        <v>0.14533333333333334</v>
      </c>
      <c r="M23" s="87"/>
    </row>
    <row r="24" spans="2:13" x14ac:dyDescent="0.2">
      <c r="B24" s="86"/>
      <c r="C24" s="126" t="s">
        <v>44</v>
      </c>
      <c r="D24" s="31">
        <v>1164</v>
      </c>
      <c r="E24" s="75"/>
      <c r="F24" s="126"/>
      <c r="G24" s="37">
        <f t="shared" si="2"/>
        <v>0.34275618374558303</v>
      </c>
      <c r="H24" s="131"/>
      <c r="I24" s="31">
        <v>956</v>
      </c>
      <c r="J24" s="75"/>
      <c r="K24" s="126"/>
      <c r="L24" s="37">
        <f t="shared" si="3"/>
        <v>0.31866666666666665</v>
      </c>
      <c r="M24" s="87"/>
    </row>
    <row r="25" spans="2:13" x14ac:dyDescent="0.2">
      <c r="B25" s="86"/>
      <c r="C25" s="126" t="s">
        <v>45</v>
      </c>
      <c r="D25" s="31">
        <v>192</v>
      </c>
      <c r="E25" s="75"/>
      <c r="F25" s="126"/>
      <c r="G25" s="37">
        <f t="shared" si="2"/>
        <v>5.6537102473498232E-2</v>
      </c>
      <c r="H25" s="131"/>
      <c r="I25" s="31">
        <v>188</v>
      </c>
      <c r="J25" s="75"/>
      <c r="K25" s="126"/>
      <c r="L25" s="37">
        <f t="shared" si="3"/>
        <v>6.2666666666666662E-2</v>
      </c>
      <c r="M25" s="87"/>
    </row>
    <row r="26" spans="2:13" x14ac:dyDescent="0.2">
      <c r="B26" s="86"/>
      <c r="C26" s="126" t="s">
        <v>46</v>
      </c>
      <c r="D26" s="31">
        <v>208</v>
      </c>
      <c r="E26" s="75"/>
      <c r="F26" s="126"/>
      <c r="G26" s="37">
        <f t="shared" si="2"/>
        <v>6.1248527679623084E-2</v>
      </c>
      <c r="H26" s="131"/>
      <c r="I26" s="31">
        <v>196</v>
      </c>
      <c r="J26" s="75"/>
      <c r="K26" s="126"/>
      <c r="L26" s="37">
        <f t="shared" si="3"/>
        <v>6.5333333333333327E-2</v>
      </c>
      <c r="M26" s="87"/>
    </row>
    <row r="27" spans="2:13" x14ac:dyDescent="0.2">
      <c r="B27" s="86"/>
      <c r="C27" s="126" t="s">
        <v>47</v>
      </c>
      <c r="D27" s="31">
        <v>420</v>
      </c>
      <c r="E27" s="75"/>
      <c r="F27" s="126"/>
      <c r="G27" s="37">
        <f t="shared" si="2"/>
        <v>0.12367491166077739</v>
      </c>
      <c r="H27" s="131"/>
      <c r="I27" s="31">
        <v>416</v>
      </c>
      <c r="J27" s="75"/>
      <c r="K27" s="126"/>
      <c r="L27" s="37">
        <f t="shared" si="3"/>
        <v>0.13866666666666666</v>
      </c>
      <c r="M27" s="87"/>
    </row>
    <row r="28" spans="2:13" x14ac:dyDescent="0.2">
      <c r="B28" s="86"/>
      <c r="C28" s="126" t="s">
        <v>11</v>
      </c>
      <c r="D28" s="33">
        <v>-1200</v>
      </c>
      <c r="E28" s="75"/>
      <c r="F28" s="126"/>
      <c r="G28" s="37">
        <f>+D28/$E$31</f>
        <v>-0.35335689045936397</v>
      </c>
      <c r="H28" s="131"/>
      <c r="I28" s="33">
        <v>-1000</v>
      </c>
      <c r="J28" s="75"/>
      <c r="K28" s="126"/>
      <c r="L28" s="37">
        <f>+I28/$J$31</f>
        <v>-0.33333333333333331</v>
      </c>
      <c r="M28" s="87"/>
    </row>
    <row r="29" spans="2:13" s="22" customFormat="1" x14ac:dyDescent="0.2">
      <c r="B29" s="124"/>
      <c r="C29" s="23" t="s">
        <v>48</v>
      </c>
      <c r="D29" s="30"/>
      <c r="E29" s="29">
        <f>SUM(D21:D28)</f>
        <v>1520</v>
      </c>
      <c r="F29" s="23"/>
      <c r="G29" s="38">
        <f>+E29/$E$31</f>
        <v>0.44758539458186103</v>
      </c>
      <c r="H29" s="132"/>
      <c r="I29" s="30"/>
      <c r="J29" s="29">
        <f>SUM(I21:I28)</f>
        <v>1400</v>
      </c>
      <c r="K29" s="23"/>
      <c r="L29" s="38">
        <f>+J29/$J$31</f>
        <v>0.46666666666666667</v>
      </c>
      <c r="M29" s="122"/>
    </row>
    <row r="30" spans="2:13" x14ac:dyDescent="0.2">
      <c r="B30" s="86"/>
      <c r="C30" s="126"/>
      <c r="D30" s="75"/>
      <c r="E30" s="75"/>
      <c r="F30" s="126"/>
      <c r="G30" s="126"/>
      <c r="H30" s="126"/>
      <c r="I30" s="75"/>
      <c r="J30" s="75"/>
      <c r="K30" s="126"/>
      <c r="L30" s="1"/>
      <c r="M30" s="87"/>
    </row>
    <row r="31" spans="2:13" s="22" customFormat="1" x14ac:dyDescent="0.2">
      <c r="B31" s="124"/>
      <c r="C31" s="23" t="s">
        <v>49</v>
      </c>
      <c r="D31" s="30"/>
      <c r="E31" s="29">
        <f>+E29+E18</f>
        <v>3396</v>
      </c>
      <c r="F31" s="23"/>
      <c r="G31" s="28">
        <f>+E31/$E$31</f>
        <v>1</v>
      </c>
      <c r="H31" s="132"/>
      <c r="I31" s="30"/>
      <c r="J31" s="29">
        <f>+J29+J18</f>
        <v>3000</v>
      </c>
      <c r="K31" s="23"/>
      <c r="L31" s="38">
        <f>+J31/$J$31</f>
        <v>1</v>
      </c>
      <c r="M31" s="122"/>
    </row>
    <row r="32" spans="2:13" x14ac:dyDescent="0.2">
      <c r="B32" s="86"/>
      <c r="C32" s="126"/>
      <c r="D32" s="75"/>
      <c r="E32" s="75"/>
      <c r="F32" s="126"/>
      <c r="G32" s="126"/>
      <c r="H32" s="126"/>
      <c r="I32" s="75"/>
      <c r="J32" s="75"/>
      <c r="K32" s="126"/>
      <c r="L32" s="1"/>
      <c r="M32" s="87"/>
    </row>
    <row r="33" spans="2:13" x14ac:dyDescent="0.2">
      <c r="B33" s="86"/>
      <c r="C33" s="126"/>
      <c r="D33" s="75"/>
      <c r="E33" s="75"/>
      <c r="F33" s="126"/>
      <c r="G33" s="126"/>
      <c r="H33" s="126"/>
      <c r="I33" s="75"/>
      <c r="J33" s="75"/>
      <c r="K33" s="126"/>
      <c r="L33" s="1"/>
      <c r="M33" s="87"/>
    </row>
    <row r="34" spans="2:13" x14ac:dyDescent="0.2">
      <c r="B34" s="86"/>
      <c r="C34" s="23" t="s">
        <v>50</v>
      </c>
      <c r="D34" s="75"/>
      <c r="E34" s="75"/>
      <c r="F34" s="126"/>
      <c r="G34" s="126"/>
      <c r="H34" s="126"/>
      <c r="I34" s="75"/>
      <c r="J34" s="75"/>
      <c r="K34" s="126"/>
      <c r="L34" s="1"/>
      <c r="M34" s="87"/>
    </row>
    <row r="35" spans="2:13" x14ac:dyDescent="0.2">
      <c r="B35" s="86"/>
      <c r="C35" s="23" t="s">
        <v>51</v>
      </c>
      <c r="D35" s="75"/>
      <c r="E35" s="75"/>
      <c r="F35" s="126"/>
      <c r="G35" s="126"/>
      <c r="H35" s="126"/>
      <c r="I35" s="75"/>
      <c r="J35" s="75"/>
      <c r="K35" s="126"/>
      <c r="L35" s="1"/>
      <c r="M35" s="87"/>
    </row>
    <row r="36" spans="2:13" x14ac:dyDescent="0.2">
      <c r="B36" s="86"/>
      <c r="C36" s="133" t="s">
        <v>52</v>
      </c>
      <c r="D36" s="32">
        <v>90</v>
      </c>
      <c r="E36" s="75"/>
      <c r="F36" s="1"/>
      <c r="G36" s="44">
        <f>+D36/$E$57</f>
        <v>2.6501766784452298E-2</v>
      </c>
      <c r="H36" s="134"/>
      <c r="I36" s="32">
        <v>130.80000000000001</v>
      </c>
      <c r="J36" s="75"/>
      <c r="K36" s="1"/>
      <c r="L36" s="43">
        <f t="shared" ref="L36:L43" si="4">+I36/$J$57</f>
        <v>4.3600000000000007E-2</v>
      </c>
      <c r="M36" s="87"/>
    </row>
    <row r="37" spans="2:13" x14ac:dyDescent="0.2">
      <c r="B37" s="86"/>
      <c r="C37" s="126" t="s">
        <v>53</v>
      </c>
      <c r="D37" s="31">
        <v>84</v>
      </c>
      <c r="E37" s="75"/>
      <c r="F37" s="1"/>
      <c r="G37" s="45">
        <f t="shared" ref="G37:G54" si="5">+D37/$E$57</f>
        <v>2.4734982332155476E-2</v>
      </c>
      <c r="H37" s="134"/>
      <c r="I37" s="31">
        <v>60</v>
      </c>
      <c r="J37" s="75"/>
      <c r="K37" s="1"/>
      <c r="L37" s="37">
        <f t="shared" si="4"/>
        <v>0.02</v>
      </c>
      <c r="M37" s="87"/>
    </row>
    <row r="38" spans="2:13" x14ac:dyDescent="0.2">
      <c r="B38" s="86"/>
      <c r="C38" s="126" t="s">
        <v>54</v>
      </c>
      <c r="D38" s="31">
        <v>80</v>
      </c>
      <c r="E38" s="75"/>
      <c r="F38" s="1"/>
      <c r="G38" s="45">
        <f t="shared" si="5"/>
        <v>2.3557126030624265E-2</v>
      </c>
      <c r="H38" s="134"/>
      <c r="I38" s="31">
        <v>84</v>
      </c>
      <c r="J38" s="75"/>
      <c r="K38" s="1"/>
      <c r="L38" s="37">
        <f t="shared" si="4"/>
        <v>2.8000000000000001E-2</v>
      </c>
      <c r="M38" s="87"/>
    </row>
    <row r="39" spans="2:13" x14ac:dyDescent="0.2">
      <c r="B39" s="86"/>
      <c r="C39" s="126" t="s">
        <v>55</v>
      </c>
      <c r="D39" s="31">
        <v>117.2</v>
      </c>
      <c r="E39" s="75"/>
      <c r="F39" s="1"/>
      <c r="G39" s="45">
        <f t="shared" si="5"/>
        <v>3.4511189634864547E-2</v>
      </c>
      <c r="H39" s="134"/>
      <c r="I39" s="31">
        <v>76.8</v>
      </c>
      <c r="J39" s="75"/>
      <c r="K39" s="1"/>
      <c r="L39" s="37">
        <f t="shared" si="4"/>
        <v>2.5599999999999998E-2</v>
      </c>
      <c r="M39" s="87"/>
    </row>
    <row r="40" spans="2:13" x14ac:dyDescent="0.2">
      <c r="B40" s="86"/>
      <c r="C40" s="126" t="s">
        <v>56</v>
      </c>
      <c r="D40" s="31">
        <v>48</v>
      </c>
      <c r="E40" s="75"/>
      <c r="F40" s="1"/>
      <c r="G40" s="45">
        <f t="shared" si="5"/>
        <v>1.4134275618374558E-2</v>
      </c>
      <c r="H40" s="134"/>
      <c r="I40" s="31">
        <v>20.8</v>
      </c>
      <c r="J40" s="75"/>
      <c r="K40" s="1"/>
      <c r="L40" s="37">
        <f t="shared" si="4"/>
        <v>6.9333333333333339E-3</v>
      </c>
      <c r="M40" s="87"/>
    </row>
    <row r="41" spans="2:13" x14ac:dyDescent="0.2">
      <c r="B41" s="86"/>
      <c r="C41" s="126" t="s">
        <v>57</v>
      </c>
      <c r="D41" s="31">
        <v>36.799999999999997</v>
      </c>
      <c r="E41" s="75"/>
      <c r="F41" s="1"/>
      <c r="G41" s="45">
        <f t="shared" si="5"/>
        <v>1.083627797408716E-2</v>
      </c>
      <c r="H41" s="134"/>
      <c r="I41" s="31">
        <v>20.399999999999999</v>
      </c>
      <c r="J41" s="75"/>
      <c r="K41" s="1"/>
      <c r="L41" s="37">
        <f t="shared" si="4"/>
        <v>6.7999999999999996E-3</v>
      </c>
      <c r="M41" s="87"/>
    </row>
    <row r="42" spans="2:13" x14ac:dyDescent="0.2">
      <c r="B42" s="86"/>
      <c r="C42" s="126" t="s">
        <v>58</v>
      </c>
      <c r="D42" s="31">
        <v>28.8</v>
      </c>
      <c r="E42" s="75"/>
      <c r="F42" s="1"/>
      <c r="G42" s="45">
        <f t="shared" si="5"/>
        <v>8.4805653710247359E-3</v>
      </c>
      <c r="H42" s="134"/>
      <c r="I42" s="31">
        <v>15.2</v>
      </c>
      <c r="J42" s="75"/>
      <c r="K42" s="1"/>
      <c r="L42" s="37">
        <f t="shared" si="4"/>
        <v>5.0666666666666664E-3</v>
      </c>
      <c r="M42" s="87"/>
    </row>
    <row r="43" spans="2:13" x14ac:dyDescent="0.2">
      <c r="B43" s="86"/>
      <c r="C43" s="126" t="s">
        <v>59</v>
      </c>
      <c r="D43" s="33">
        <v>6.4</v>
      </c>
      <c r="E43" s="75"/>
      <c r="F43" s="1"/>
      <c r="G43" s="45">
        <f>+D43/$E$57</f>
        <v>1.8845700824499413E-3</v>
      </c>
      <c r="H43" s="134"/>
      <c r="I43" s="33">
        <v>12</v>
      </c>
      <c r="J43" s="75"/>
      <c r="K43" s="1"/>
      <c r="L43" s="37">
        <f t="shared" si="4"/>
        <v>4.0000000000000001E-3</v>
      </c>
      <c r="M43" s="87"/>
    </row>
    <row r="44" spans="2:13" s="22" customFormat="1" x14ac:dyDescent="0.2">
      <c r="B44" s="124"/>
      <c r="C44" s="23" t="s">
        <v>60</v>
      </c>
      <c r="D44" s="30"/>
      <c r="E44" s="29">
        <f>SUM(D36:D43)</f>
        <v>491.2</v>
      </c>
      <c r="F44" s="23"/>
      <c r="G44" s="38">
        <f>+E44/$E$57</f>
        <v>0.14464075382803299</v>
      </c>
      <c r="H44" s="132"/>
      <c r="I44" s="30"/>
      <c r="J44" s="29">
        <f>SUM(I36:I43)</f>
        <v>420</v>
      </c>
      <c r="K44" s="23"/>
      <c r="L44" s="38">
        <f>+J44/$J$57</f>
        <v>0.14000000000000001</v>
      </c>
      <c r="M44" s="122"/>
    </row>
    <row r="45" spans="2:13" x14ac:dyDescent="0.2">
      <c r="B45" s="86"/>
      <c r="C45" s="126"/>
      <c r="D45" s="75"/>
      <c r="E45" s="75"/>
      <c r="F45" s="126"/>
      <c r="G45" s="134"/>
      <c r="H45" s="134"/>
      <c r="I45" s="75"/>
      <c r="J45" s="75"/>
      <c r="K45" s="126"/>
      <c r="L45" s="131"/>
      <c r="M45" s="87"/>
    </row>
    <row r="46" spans="2:13" x14ac:dyDescent="0.2">
      <c r="B46" s="86"/>
      <c r="C46" s="126" t="s">
        <v>61</v>
      </c>
      <c r="D46" s="75"/>
      <c r="E46" s="75"/>
      <c r="F46" s="126"/>
      <c r="G46" s="134"/>
      <c r="H46" s="134"/>
      <c r="I46" s="75"/>
      <c r="J46" s="75"/>
      <c r="K46" s="126"/>
      <c r="L46" s="131"/>
      <c r="M46" s="87"/>
    </row>
    <row r="47" spans="2:13" x14ac:dyDescent="0.2">
      <c r="B47" s="86"/>
      <c r="C47" s="126" t="s">
        <v>62</v>
      </c>
      <c r="D47" s="34">
        <v>1200</v>
      </c>
      <c r="E47" s="75"/>
      <c r="F47" s="1"/>
      <c r="G47" s="46">
        <f t="shared" si="5"/>
        <v>0.35335689045936397</v>
      </c>
      <c r="H47" s="134"/>
      <c r="I47" s="34">
        <v>1020</v>
      </c>
      <c r="J47" s="75"/>
      <c r="K47" s="1"/>
      <c r="L47" s="48">
        <f>+I47/$J$57</f>
        <v>0.34</v>
      </c>
      <c r="M47" s="87"/>
    </row>
    <row r="48" spans="2:13" s="22" customFormat="1" x14ac:dyDescent="0.2">
      <c r="B48" s="124"/>
      <c r="C48" s="23" t="s">
        <v>63</v>
      </c>
      <c r="D48" s="30"/>
      <c r="E48" s="29">
        <f>SUM(D47)</f>
        <v>1200</v>
      </c>
      <c r="F48" s="23"/>
      <c r="G48" s="38">
        <f>+E48/$E$57</f>
        <v>0.35335689045936397</v>
      </c>
      <c r="H48" s="132"/>
      <c r="I48" s="30"/>
      <c r="J48" s="29">
        <f>SUM(I47)</f>
        <v>1020</v>
      </c>
      <c r="K48" s="23"/>
      <c r="L48" s="38">
        <f>+J48/$J$57</f>
        <v>0.34</v>
      </c>
      <c r="M48" s="122"/>
    </row>
    <row r="49" spans="2:13" s="22" customFormat="1" x14ac:dyDescent="0.2">
      <c r="B49" s="124"/>
      <c r="C49" s="23"/>
      <c r="D49" s="30"/>
      <c r="E49" s="30"/>
      <c r="F49" s="23"/>
      <c r="G49" s="134"/>
      <c r="H49" s="134"/>
      <c r="I49" s="30"/>
      <c r="J49" s="30"/>
      <c r="K49" s="23"/>
      <c r="L49" s="131"/>
      <c r="M49" s="122"/>
    </row>
    <row r="50" spans="2:13" s="22" customFormat="1" x14ac:dyDescent="0.2">
      <c r="B50" s="124"/>
      <c r="C50" s="23" t="s">
        <v>64</v>
      </c>
      <c r="D50" s="30"/>
      <c r="E50" s="29">
        <f>+E48+E44</f>
        <v>1691.2</v>
      </c>
      <c r="F50" s="23"/>
      <c r="G50" s="38">
        <f>+E50/$E$57</f>
        <v>0.49799764428739696</v>
      </c>
      <c r="H50" s="132"/>
      <c r="I50" s="30"/>
      <c r="J50" s="29">
        <f>+J48+J44</f>
        <v>1440</v>
      </c>
      <c r="K50" s="23"/>
      <c r="L50" s="38">
        <f>+J50/$J$57</f>
        <v>0.48</v>
      </c>
      <c r="M50" s="122"/>
    </row>
    <row r="51" spans="2:13" x14ac:dyDescent="0.2">
      <c r="B51" s="86"/>
      <c r="C51" s="126"/>
      <c r="D51" s="75"/>
      <c r="E51" s="75"/>
      <c r="F51" s="126"/>
      <c r="G51" s="134"/>
      <c r="H51" s="134"/>
      <c r="I51" s="75"/>
      <c r="J51" s="75"/>
      <c r="K51" s="126"/>
      <c r="L51" s="131"/>
      <c r="M51" s="87"/>
    </row>
    <row r="52" spans="2:13" x14ac:dyDescent="0.2">
      <c r="B52" s="86"/>
      <c r="C52" s="23" t="s">
        <v>65</v>
      </c>
      <c r="D52" s="75"/>
      <c r="E52" s="75"/>
      <c r="F52" s="126"/>
      <c r="G52" s="134"/>
      <c r="H52" s="134"/>
      <c r="I52" s="75"/>
      <c r="J52" s="75"/>
      <c r="K52" s="126"/>
      <c r="L52" s="131"/>
      <c r="M52" s="87"/>
    </row>
    <row r="53" spans="2:13" x14ac:dyDescent="0.2">
      <c r="B53" s="86"/>
      <c r="C53" s="126" t="s">
        <v>66</v>
      </c>
      <c r="D53" s="32">
        <v>520</v>
      </c>
      <c r="E53" s="75"/>
      <c r="F53" s="1"/>
      <c r="G53" s="44">
        <f t="shared" si="5"/>
        <v>0.15312131919905772</v>
      </c>
      <c r="H53" s="134"/>
      <c r="I53" s="32">
        <v>520</v>
      </c>
      <c r="J53" s="75"/>
      <c r="K53" s="1"/>
      <c r="L53" s="43">
        <f>+I53/$J$57</f>
        <v>0.17333333333333334</v>
      </c>
      <c r="M53" s="87"/>
    </row>
    <row r="54" spans="2:13" x14ac:dyDescent="0.2">
      <c r="B54" s="86"/>
      <c r="C54" s="126" t="s">
        <v>67</v>
      </c>
      <c r="D54" s="33">
        <v>1184.8</v>
      </c>
      <c r="E54" s="75"/>
      <c r="F54" s="1"/>
      <c r="G54" s="47">
        <f t="shared" si="5"/>
        <v>0.34888103651354535</v>
      </c>
      <c r="H54" s="134"/>
      <c r="I54" s="33">
        <v>1040</v>
      </c>
      <c r="J54" s="75"/>
      <c r="K54" s="1"/>
      <c r="L54" s="49">
        <f>+I54/$J$57</f>
        <v>0.34666666666666668</v>
      </c>
      <c r="M54" s="87"/>
    </row>
    <row r="55" spans="2:13" s="22" customFormat="1" x14ac:dyDescent="0.2">
      <c r="B55" s="124"/>
      <c r="C55" s="23" t="s">
        <v>68</v>
      </c>
      <c r="D55" s="30"/>
      <c r="E55" s="29">
        <f>SUM(D53:D54)</f>
        <v>1704.8</v>
      </c>
      <c r="F55" s="23"/>
      <c r="G55" s="38">
        <f>+E55/$E$57</f>
        <v>0.5020023557126031</v>
      </c>
      <c r="H55" s="132"/>
      <c r="I55" s="30"/>
      <c r="J55" s="29">
        <f>SUM(I53:I54)</f>
        <v>1560</v>
      </c>
      <c r="K55" s="23"/>
      <c r="L55" s="38">
        <f>+J55/$J$57</f>
        <v>0.52</v>
      </c>
      <c r="M55" s="122"/>
    </row>
    <row r="56" spans="2:13" x14ac:dyDescent="0.2">
      <c r="B56" s="86"/>
      <c r="C56" s="126"/>
      <c r="D56" s="75"/>
      <c r="E56" s="75"/>
      <c r="F56" s="126"/>
      <c r="G56" s="134"/>
      <c r="H56" s="134"/>
      <c r="I56" s="75"/>
      <c r="J56" s="75"/>
      <c r="K56" s="126"/>
      <c r="L56" s="131"/>
      <c r="M56" s="87"/>
    </row>
    <row r="57" spans="2:13" s="22" customFormat="1" x14ac:dyDescent="0.2">
      <c r="B57" s="124"/>
      <c r="C57" s="23" t="s">
        <v>69</v>
      </c>
      <c r="D57" s="30"/>
      <c r="E57" s="29">
        <f>+E55+E50</f>
        <v>3396</v>
      </c>
      <c r="F57" s="23"/>
      <c r="G57" s="38">
        <f>+E57/$E$57</f>
        <v>1</v>
      </c>
      <c r="H57" s="132"/>
      <c r="I57" s="30"/>
      <c r="J57" s="29">
        <f>+J55+J50</f>
        <v>3000</v>
      </c>
      <c r="K57" s="23"/>
      <c r="L57" s="38">
        <f>+J57/$J$57</f>
        <v>1</v>
      </c>
      <c r="M57" s="122"/>
    </row>
    <row r="58" spans="2:13" x14ac:dyDescent="0.2">
      <c r="B58" s="86"/>
      <c r="C58" s="126"/>
      <c r="D58" s="126"/>
      <c r="E58" s="126"/>
      <c r="F58" s="126"/>
      <c r="G58" s="126"/>
      <c r="H58" s="126"/>
      <c r="I58" s="126"/>
      <c r="J58" s="126"/>
      <c r="K58" s="126"/>
      <c r="L58" s="1"/>
      <c r="M58" s="87"/>
    </row>
    <row r="59" spans="2:13" x14ac:dyDescent="0.2">
      <c r="B59" s="86"/>
      <c r="C59" s="1"/>
      <c r="D59" s="1"/>
      <c r="E59" s="1"/>
      <c r="F59" s="1"/>
      <c r="G59" s="1"/>
      <c r="H59" s="1"/>
      <c r="I59" s="1"/>
      <c r="J59" s="135"/>
      <c r="K59" s="135"/>
      <c r="L59" s="1"/>
      <c r="M59" s="87"/>
    </row>
    <row r="60" spans="2:13" x14ac:dyDescent="0.2">
      <c r="B60" s="86"/>
      <c r="C60" s="15"/>
      <c r="D60" s="1"/>
      <c r="E60" s="1"/>
      <c r="F60" s="1"/>
      <c r="G60" s="1"/>
      <c r="H60" s="1"/>
      <c r="I60" s="1"/>
      <c r="J60" s="1"/>
      <c r="K60" s="1"/>
      <c r="L60" s="1"/>
      <c r="M60" s="87"/>
    </row>
    <row r="61" spans="2:13" x14ac:dyDescent="0.2">
      <c r="B61" s="86"/>
      <c r="C61" s="1" t="s">
        <v>21</v>
      </c>
      <c r="D61" s="1"/>
      <c r="E61" s="1"/>
      <c r="F61" s="1"/>
      <c r="G61" s="1"/>
      <c r="H61" s="1"/>
      <c r="I61" s="1"/>
      <c r="J61" s="1"/>
      <c r="K61" s="1"/>
      <c r="L61" s="1"/>
      <c r="M61" s="87"/>
    </row>
    <row r="62" spans="2:13" x14ac:dyDescent="0.2">
      <c r="B62" s="86"/>
      <c r="C62" s="1"/>
      <c r="D62" s="1"/>
      <c r="E62" s="1"/>
      <c r="F62" s="1"/>
      <c r="G62" s="1"/>
      <c r="H62" s="1"/>
      <c r="I62" s="1"/>
      <c r="J62" s="1"/>
      <c r="K62" s="1"/>
      <c r="L62" s="1"/>
      <c r="M62" s="87"/>
    </row>
    <row r="63" spans="2:13" x14ac:dyDescent="0.2">
      <c r="B63" s="86"/>
      <c r="C63" s="1"/>
      <c r="D63" s="1"/>
      <c r="E63" s="1"/>
      <c r="F63" s="1"/>
      <c r="G63" s="1"/>
      <c r="H63" s="1"/>
      <c r="I63" s="1"/>
      <c r="J63" s="1"/>
      <c r="K63" s="1"/>
      <c r="L63" s="1"/>
      <c r="M63" s="87"/>
    </row>
    <row r="64" spans="2:13" x14ac:dyDescent="0.2">
      <c r="B64" s="86"/>
      <c r="C64" s="15"/>
      <c r="D64" s="1"/>
      <c r="E64" s="1"/>
      <c r="F64" s="1"/>
      <c r="G64" s="1"/>
      <c r="H64" s="1"/>
      <c r="I64" s="1"/>
      <c r="J64" s="1"/>
      <c r="K64" s="1"/>
      <c r="L64" s="1"/>
      <c r="M64" s="87"/>
    </row>
    <row r="65" spans="2:13" x14ac:dyDescent="0.2">
      <c r="B65" s="86"/>
      <c r="C65" s="1" t="s">
        <v>27</v>
      </c>
      <c r="D65" s="1"/>
      <c r="E65" s="1"/>
      <c r="F65" s="1"/>
      <c r="G65" s="1"/>
      <c r="H65" s="1"/>
      <c r="I65" s="1"/>
      <c r="J65" s="1"/>
      <c r="K65" s="1"/>
      <c r="L65" s="1"/>
      <c r="M65" s="87"/>
    </row>
    <row r="66" spans="2:13" ht="16" thickBot="1" x14ac:dyDescent="0.25">
      <c r="B66" s="90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2"/>
    </row>
    <row r="67" spans="2:13" ht="16" thickTop="1" x14ac:dyDescent="0.2"/>
    <row r="69" spans="2:13" ht="16" thickBot="1" x14ac:dyDescent="0.25"/>
    <row r="70" spans="2:13" ht="18" thickBot="1" x14ac:dyDescent="0.25">
      <c r="C70" s="174" t="s">
        <v>135</v>
      </c>
    </row>
  </sheetData>
  <mergeCells count="6">
    <mergeCell ref="C8:J8"/>
    <mergeCell ref="D10:E10"/>
    <mergeCell ref="I10:J10"/>
    <mergeCell ref="C5:L5"/>
    <mergeCell ref="C6:L6"/>
    <mergeCell ref="C7:L7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L71"/>
  <sheetViews>
    <sheetView showGridLines="0" topLeftCell="A40" zoomScale="90" zoomScaleNormal="90" workbookViewId="0">
      <selection activeCell="N71" sqref="N71"/>
    </sheetView>
  </sheetViews>
  <sheetFormatPr baseColWidth="10" defaultRowHeight="15" x14ac:dyDescent="0.2"/>
  <cols>
    <col min="2" max="2" width="6.33203125" customWidth="1"/>
    <col min="3" max="3" width="39.1640625" customWidth="1"/>
    <col min="6" max="6" width="5.5" customWidth="1"/>
    <col min="7" max="7" width="2.83203125" customWidth="1"/>
    <col min="10" max="10" width="8.33203125" customWidth="1"/>
    <col min="12" max="12" width="7.5" customWidth="1"/>
  </cols>
  <sheetData>
    <row r="3" spans="2:12" ht="16" thickBot="1" x14ac:dyDescent="0.25"/>
    <row r="4" spans="2:12" ht="16" thickTop="1" x14ac:dyDescent="0.2">
      <c r="B4" s="83"/>
      <c r="C4" s="84"/>
      <c r="D4" s="84"/>
      <c r="E4" s="84"/>
      <c r="F4" s="84"/>
      <c r="G4" s="84"/>
      <c r="H4" s="84"/>
      <c r="I4" s="84"/>
      <c r="J4" s="84"/>
      <c r="K4" s="84"/>
      <c r="L4" s="85"/>
    </row>
    <row r="5" spans="2:12" ht="19" x14ac:dyDescent="0.25">
      <c r="B5" s="86"/>
      <c r="C5" s="199" t="s">
        <v>0</v>
      </c>
      <c r="D5" s="199"/>
      <c r="E5" s="199"/>
      <c r="F5" s="199"/>
      <c r="G5" s="199"/>
      <c r="H5" s="199"/>
      <c r="I5" s="199"/>
      <c r="J5" s="199"/>
      <c r="K5" s="199"/>
      <c r="L5" s="87"/>
    </row>
    <row r="6" spans="2:12" x14ac:dyDescent="0.2">
      <c r="B6" s="86"/>
      <c r="C6" s="200" t="s">
        <v>1</v>
      </c>
      <c r="D6" s="200"/>
      <c r="E6" s="200"/>
      <c r="F6" s="200"/>
      <c r="G6" s="200"/>
      <c r="H6" s="200"/>
      <c r="I6" s="200"/>
      <c r="J6" s="200"/>
      <c r="K6" s="200"/>
      <c r="L6" s="87"/>
    </row>
    <row r="7" spans="2:12" ht="16" x14ac:dyDescent="0.2">
      <c r="B7" s="86"/>
      <c r="C7" s="201" t="s">
        <v>32</v>
      </c>
      <c r="D7" s="201"/>
      <c r="E7" s="201"/>
      <c r="F7" s="201"/>
      <c r="G7" s="201"/>
      <c r="H7" s="201"/>
      <c r="I7" s="201"/>
      <c r="J7" s="201"/>
      <c r="K7" s="201"/>
      <c r="L7" s="87"/>
    </row>
    <row r="8" spans="2:12" x14ac:dyDescent="0.2">
      <c r="B8" s="86"/>
      <c r="C8" s="200" t="s">
        <v>6</v>
      </c>
      <c r="D8" s="200"/>
      <c r="E8" s="200"/>
      <c r="F8" s="200"/>
      <c r="G8" s="200"/>
      <c r="H8" s="200"/>
      <c r="I8" s="200"/>
      <c r="J8" s="200"/>
      <c r="K8" s="200"/>
      <c r="L8" s="87"/>
    </row>
    <row r="9" spans="2:12" ht="32" x14ac:dyDescent="0.2">
      <c r="B9" s="86"/>
      <c r="C9" s="1"/>
      <c r="D9" s="126"/>
      <c r="E9" s="1"/>
      <c r="F9" s="1"/>
      <c r="G9" s="130"/>
      <c r="H9" s="23"/>
      <c r="I9" s="3"/>
      <c r="J9" s="130"/>
      <c r="K9" s="63" t="s">
        <v>95</v>
      </c>
      <c r="L9" s="87"/>
    </row>
    <row r="10" spans="2:12" x14ac:dyDescent="0.2">
      <c r="B10" s="86"/>
      <c r="C10" s="126"/>
      <c r="D10" s="202">
        <f>+'EST. SIT. FIN. AN. VERTICAL'!D10</f>
        <v>2018</v>
      </c>
      <c r="E10" s="203"/>
      <c r="F10" s="26"/>
      <c r="G10" s="25"/>
      <c r="H10" s="204">
        <f>+'EST. SIT. FIN. AN. VERTICAL'!I10</f>
        <v>2017</v>
      </c>
      <c r="I10" s="205"/>
      <c r="J10" s="1"/>
      <c r="K10" s="39"/>
      <c r="L10" s="87"/>
    </row>
    <row r="11" spans="2:12" x14ac:dyDescent="0.2">
      <c r="B11" s="86"/>
      <c r="C11" s="23" t="s">
        <v>33</v>
      </c>
      <c r="D11" s="126"/>
      <c r="E11" s="126"/>
      <c r="F11" s="126"/>
      <c r="G11" s="126"/>
      <c r="H11" s="126"/>
      <c r="I11" s="126"/>
      <c r="J11" s="1"/>
      <c r="K11" s="40"/>
      <c r="L11" s="87"/>
    </row>
    <row r="12" spans="2:12" x14ac:dyDescent="0.2">
      <c r="B12" s="86"/>
      <c r="C12" s="23" t="s">
        <v>34</v>
      </c>
      <c r="D12" s="126"/>
      <c r="E12" s="126"/>
      <c r="F12" s="126"/>
      <c r="G12" s="126"/>
      <c r="H12" s="126"/>
      <c r="I12" s="126"/>
      <c r="J12" s="1"/>
      <c r="K12" s="40"/>
      <c r="L12" s="87"/>
    </row>
    <row r="13" spans="2:12" x14ac:dyDescent="0.2">
      <c r="B13" s="86"/>
      <c r="C13" s="126" t="s">
        <v>35</v>
      </c>
      <c r="D13" s="32">
        <v>76</v>
      </c>
      <c r="E13" s="75"/>
      <c r="F13" s="1"/>
      <c r="G13" s="131"/>
      <c r="H13" s="32">
        <v>160</v>
      </c>
      <c r="I13" s="75"/>
      <c r="J13" s="131"/>
      <c r="K13" s="41">
        <f>+H13-D13</f>
        <v>84</v>
      </c>
      <c r="L13" s="87"/>
    </row>
    <row r="14" spans="2:12" x14ac:dyDescent="0.2">
      <c r="B14" s="86"/>
      <c r="C14" s="126" t="s">
        <v>14</v>
      </c>
      <c r="D14" s="31">
        <v>356</v>
      </c>
      <c r="E14" s="75"/>
      <c r="F14" s="1"/>
      <c r="G14" s="131"/>
      <c r="H14" s="31">
        <v>322</v>
      </c>
      <c r="I14" s="75"/>
      <c r="J14" s="131"/>
      <c r="K14" s="41">
        <f>+H14-D14</f>
        <v>-34</v>
      </c>
      <c r="L14" s="87"/>
    </row>
    <row r="15" spans="2:12" x14ac:dyDescent="0.2">
      <c r="B15" s="86"/>
      <c r="C15" s="126" t="s">
        <v>36</v>
      </c>
      <c r="D15" s="31">
        <v>256</v>
      </c>
      <c r="E15" s="75"/>
      <c r="F15" s="1"/>
      <c r="G15" s="131"/>
      <c r="H15" s="31">
        <v>236</v>
      </c>
      <c r="I15" s="75"/>
      <c r="J15" s="131"/>
      <c r="K15" s="41">
        <f>+H15-D15</f>
        <v>-20</v>
      </c>
      <c r="L15" s="87"/>
    </row>
    <row r="16" spans="2:12" x14ac:dyDescent="0.2">
      <c r="B16" s="86"/>
      <c r="C16" s="126" t="s">
        <v>37</v>
      </c>
      <c r="D16" s="31">
        <v>108</v>
      </c>
      <c r="E16" s="75"/>
      <c r="F16" s="1"/>
      <c r="G16" s="131"/>
      <c r="H16" s="31">
        <v>82</v>
      </c>
      <c r="I16" s="75"/>
      <c r="J16" s="131"/>
      <c r="K16" s="41">
        <f>+H16-D16</f>
        <v>-26</v>
      </c>
      <c r="L16" s="87"/>
    </row>
    <row r="17" spans="2:12" x14ac:dyDescent="0.2">
      <c r="B17" s="86"/>
      <c r="C17" s="126" t="s">
        <v>38</v>
      </c>
      <c r="D17" s="33">
        <v>1080</v>
      </c>
      <c r="E17" s="75"/>
      <c r="F17" s="1"/>
      <c r="G17" s="131"/>
      <c r="H17" s="33">
        <v>800</v>
      </c>
      <c r="I17" s="75"/>
      <c r="J17" s="131"/>
      <c r="K17" s="41">
        <f>+H17-D17</f>
        <v>-280</v>
      </c>
      <c r="L17" s="87"/>
    </row>
    <row r="18" spans="2:12" s="22" customFormat="1" x14ac:dyDescent="0.2">
      <c r="B18" s="124"/>
      <c r="C18" s="23" t="s">
        <v>39</v>
      </c>
      <c r="D18" s="30"/>
      <c r="E18" s="29">
        <f>SUM(D13:D17)</f>
        <v>1876</v>
      </c>
      <c r="F18" s="23"/>
      <c r="G18" s="132"/>
      <c r="H18" s="30"/>
      <c r="I18" s="29">
        <f>SUM(H13:H17)</f>
        <v>1600</v>
      </c>
      <c r="J18" s="132"/>
      <c r="K18" s="42">
        <f>+E18-I18</f>
        <v>276</v>
      </c>
      <c r="L18" s="122"/>
    </row>
    <row r="19" spans="2:12" x14ac:dyDescent="0.2">
      <c r="B19" s="86"/>
      <c r="C19" s="126"/>
      <c r="D19" s="75"/>
      <c r="E19" s="75"/>
      <c r="F19" s="126"/>
      <c r="G19" s="126"/>
      <c r="H19" s="75"/>
      <c r="I19" s="75"/>
      <c r="J19" s="1"/>
      <c r="K19" s="75"/>
      <c r="L19" s="87"/>
    </row>
    <row r="20" spans="2:12" x14ac:dyDescent="0.2">
      <c r="B20" s="86"/>
      <c r="C20" s="23" t="s">
        <v>40</v>
      </c>
      <c r="D20" s="75"/>
      <c r="E20" s="75"/>
      <c r="F20" s="126"/>
      <c r="G20" s="126"/>
      <c r="H20" s="75"/>
      <c r="I20" s="75"/>
      <c r="J20" s="1"/>
      <c r="K20" s="75"/>
      <c r="L20" s="87"/>
    </row>
    <row r="21" spans="2:12" x14ac:dyDescent="0.2">
      <c r="B21" s="86"/>
      <c r="C21" s="126" t="s">
        <v>41</v>
      </c>
      <c r="D21" s="75"/>
      <c r="E21" s="75"/>
      <c r="F21" s="126"/>
      <c r="G21" s="126"/>
      <c r="H21" s="75"/>
      <c r="I21" s="75"/>
      <c r="J21" s="1"/>
      <c r="K21" s="75"/>
      <c r="L21" s="87"/>
    </row>
    <row r="22" spans="2:12" x14ac:dyDescent="0.2">
      <c r="B22" s="86"/>
      <c r="C22" s="126" t="s">
        <v>42</v>
      </c>
      <c r="D22" s="32">
        <v>248</v>
      </c>
      <c r="E22" s="75"/>
      <c r="F22" s="126"/>
      <c r="G22" s="131"/>
      <c r="H22" s="32">
        <v>208</v>
      </c>
      <c r="I22" s="75"/>
      <c r="J22" s="131"/>
      <c r="K22" s="50">
        <f t="shared" ref="K22:K28" si="0">+H22-D22</f>
        <v>-40</v>
      </c>
      <c r="L22" s="87"/>
    </row>
    <row r="23" spans="2:12" x14ac:dyDescent="0.2">
      <c r="B23" s="86"/>
      <c r="C23" s="126" t="s">
        <v>43</v>
      </c>
      <c r="D23" s="31">
        <v>488</v>
      </c>
      <c r="E23" s="75"/>
      <c r="F23" s="126"/>
      <c r="G23" s="131"/>
      <c r="H23" s="31">
        <v>436</v>
      </c>
      <c r="I23" s="75"/>
      <c r="J23" s="131"/>
      <c r="K23" s="41">
        <f t="shared" si="0"/>
        <v>-52</v>
      </c>
      <c r="L23" s="87"/>
    </row>
    <row r="24" spans="2:12" x14ac:dyDescent="0.2">
      <c r="B24" s="86"/>
      <c r="C24" s="126" t="s">
        <v>44</v>
      </c>
      <c r="D24" s="31">
        <v>1164</v>
      </c>
      <c r="E24" s="75"/>
      <c r="F24" s="126"/>
      <c r="G24" s="131"/>
      <c r="H24" s="31">
        <v>956</v>
      </c>
      <c r="I24" s="75"/>
      <c r="J24" s="131"/>
      <c r="K24" s="41">
        <f t="shared" si="0"/>
        <v>-208</v>
      </c>
      <c r="L24" s="87"/>
    </row>
    <row r="25" spans="2:12" x14ac:dyDescent="0.2">
      <c r="B25" s="86"/>
      <c r="C25" s="126" t="s">
        <v>45</v>
      </c>
      <c r="D25" s="31">
        <v>192</v>
      </c>
      <c r="E25" s="75"/>
      <c r="F25" s="126"/>
      <c r="G25" s="131"/>
      <c r="H25" s="31">
        <v>188</v>
      </c>
      <c r="I25" s="75"/>
      <c r="J25" s="131"/>
      <c r="K25" s="41">
        <f t="shared" si="0"/>
        <v>-4</v>
      </c>
      <c r="L25" s="87"/>
    </row>
    <row r="26" spans="2:12" x14ac:dyDescent="0.2">
      <c r="B26" s="86"/>
      <c r="C26" s="126" t="s">
        <v>46</v>
      </c>
      <c r="D26" s="31">
        <v>208</v>
      </c>
      <c r="E26" s="75"/>
      <c r="F26" s="126"/>
      <c r="G26" s="131"/>
      <c r="H26" s="31">
        <v>196</v>
      </c>
      <c r="I26" s="75"/>
      <c r="J26" s="131"/>
      <c r="K26" s="41">
        <f t="shared" si="0"/>
        <v>-12</v>
      </c>
      <c r="L26" s="87"/>
    </row>
    <row r="27" spans="2:12" x14ac:dyDescent="0.2">
      <c r="B27" s="86"/>
      <c r="C27" s="126" t="s">
        <v>47</v>
      </c>
      <c r="D27" s="31">
        <v>420</v>
      </c>
      <c r="E27" s="75"/>
      <c r="F27" s="126"/>
      <c r="G27" s="131"/>
      <c r="H27" s="31">
        <v>416</v>
      </c>
      <c r="I27" s="75"/>
      <c r="J27" s="131"/>
      <c r="K27" s="41">
        <f t="shared" si="0"/>
        <v>-4</v>
      </c>
      <c r="L27" s="87"/>
    </row>
    <row r="28" spans="2:12" x14ac:dyDescent="0.2">
      <c r="B28" s="86"/>
      <c r="C28" s="126" t="s">
        <v>11</v>
      </c>
      <c r="D28" s="33">
        <v>-1200</v>
      </c>
      <c r="E28" s="75"/>
      <c r="F28" s="126"/>
      <c r="G28" s="131"/>
      <c r="H28" s="33">
        <v>-1000</v>
      </c>
      <c r="I28" s="75"/>
      <c r="J28" s="131"/>
      <c r="K28" s="41">
        <f t="shared" si="0"/>
        <v>200</v>
      </c>
      <c r="L28" s="87"/>
    </row>
    <row r="29" spans="2:12" s="22" customFormat="1" x14ac:dyDescent="0.2">
      <c r="B29" s="124"/>
      <c r="C29" s="23" t="s">
        <v>48</v>
      </c>
      <c r="D29" s="30"/>
      <c r="E29" s="29">
        <f>SUM(D21:D28)</f>
        <v>1520</v>
      </c>
      <c r="F29" s="23"/>
      <c r="G29" s="132"/>
      <c r="H29" s="30"/>
      <c r="I29" s="29">
        <f>SUM(H21:H28)</f>
        <v>1400</v>
      </c>
      <c r="J29" s="132"/>
      <c r="K29" s="42">
        <f>+E29-I29</f>
        <v>120</v>
      </c>
      <c r="L29" s="122"/>
    </row>
    <row r="30" spans="2:12" x14ac:dyDescent="0.2">
      <c r="B30" s="86"/>
      <c r="C30" s="126"/>
      <c r="D30" s="75"/>
      <c r="E30" s="75"/>
      <c r="F30" s="126"/>
      <c r="G30" s="126"/>
      <c r="H30" s="75"/>
      <c r="I30" s="75"/>
      <c r="J30" s="1"/>
      <c r="K30" s="75"/>
      <c r="L30" s="87"/>
    </row>
    <row r="31" spans="2:12" s="22" customFormat="1" x14ac:dyDescent="0.2">
      <c r="B31" s="124"/>
      <c r="C31" s="23" t="s">
        <v>49</v>
      </c>
      <c r="D31" s="30"/>
      <c r="E31" s="29">
        <f>+E29+E18</f>
        <v>3396</v>
      </c>
      <c r="F31" s="23"/>
      <c r="G31" s="132"/>
      <c r="H31" s="30"/>
      <c r="I31" s="29">
        <f>+I29+I18</f>
        <v>3000</v>
      </c>
      <c r="J31" s="132"/>
      <c r="K31" s="42">
        <f>+E31-I31</f>
        <v>396</v>
      </c>
      <c r="L31" s="122"/>
    </row>
    <row r="32" spans="2:12" x14ac:dyDescent="0.2">
      <c r="B32" s="86"/>
      <c r="C32" s="126"/>
      <c r="D32" s="75"/>
      <c r="E32" s="75"/>
      <c r="F32" s="126"/>
      <c r="G32" s="126"/>
      <c r="H32" s="75"/>
      <c r="I32" s="75"/>
      <c r="J32" s="1"/>
      <c r="K32" s="75"/>
      <c r="L32" s="87"/>
    </row>
    <row r="33" spans="2:12" x14ac:dyDescent="0.2">
      <c r="B33" s="86"/>
      <c r="C33" s="126"/>
      <c r="D33" s="75"/>
      <c r="E33" s="75"/>
      <c r="F33" s="126"/>
      <c r="G33" s="126"/>
      <c r="H33" s="75"/>
      <c r="I33" s="75"/>
      <c r="J33" s="1"/>
      <c r="K33" s="75"/>
      <c r="L33" s="87"/>
    </row>
    <row r="34" spans="2:12" x14ac:dyDescent="0.2">
      <c r="B34" s="86"/>
      <c r="C34" s="23" t="s">
        <v>50</v>
      </c>
      <c r="D34" s="75"/>
      <c r="E34" s="75"/>
      <c r="F34" s="126"/>
      <c r="G34" s="126"/>
      <c r="H34" s="75"/>
      <c r="I34" s="75"/>
      <c r="J34" s="1"/>
      <c r="K34" s="75"/>
      <c r="L34" s="87"/>
    </row>
    <row r="35" spans="2:12" x14ac:dyDescent="0.2">
      <c r="B35" s="86"/>
      <c r="C35" s="23" t="s">
        <v>51</v>
      </c>
      <c r="D35" s="75"/>
      <c r="E35" s="75"/>
      <c r="F35" s="126"/>
      <c r="G35" s="126"/>
      <c r="H35" s="75"/>
      <c r="I35" s="75"/>
      <c r="J35" s="1"/>
      <c r="K35" s="75"/>
      <c r="L35" s="87"/>
    </row>
    <row r="36" spans="2:12" x14ac:dyDescent="0.2">
      <c r="B36" s="86"/>
      <c r="C36" s="133" t="s">
        <v>52</v>
      </c>
      <c r="D36" s="32">
        <v>90</v>
      </c>
      <c r="E36" s="75"/>
      <c r="F36" s="1"/>
      <c r="G36" s="134"/>
      <c r="H36" s="32">
        <v>130.80000000000001</v>
      </c>
      <c r="I36" s="75"/>
      <c r="J36" s="131"/>
      <c r="K36" s="50">
        <f t="shared" ref="K36:K43" si="1">+H36-D36</f>
        <v>40.800000000000011</v>
      </c>
      <c r="L36" s="87"/>
    </row>
    <row r="37" spans="2:12" x14ac:dyDescent="0.2">
      <c r="B37" s="86"/>
      <c r="C37" s="126" t="s">
        <v>53</v>
      </c>
      <c r="D37" s="31">
        <v>84</v>
      </c>
      <c r="E37" s="75"/>
      <c r="F37" s="1"/>
      <c r="G37" s="134"/>
      <c r="H37" s="31">
        <v>60</v>
      </c>
      <c r="I37" s="75"/>
      <c r="J37" s="131"/>
      <c r="K37" s="41">
        <f t="shared" si="1"/>
        <v>-24</v>
      </c>
      <c r="L37" s="87"/>
    </row>
    <row r="38" spans="2:12" x14ac:dyDescent="0.2">
      <c r="B38" s="86"/>
      <c r="C38" s="126" t="s">
        <v>54</v>
      </c>
      <c r="D38" s="31">
        <v>80</v>
      </c>
      <c r="E38" s="75"/>
      <c r="F38" s="1"/>
      <c r="G38" s="134"/>
      <c r="H38" s="31">
        <v>84</v>
      </c>
      <c r="I38" s="75"/>
      <c r="J38" s="131"/>
      <c r="K38" s="41">
        <f t="shared" si="1"/>
        <v>4</v>
      </c>
      <c r="L38" s="87"/>
    </row>
    <row r="39" spans="2:12" x14ac:dyDescent="0.2">
      <c r="B39" s="86"/>
      <c r="C39" s="126" t="s">
        <v>55</v>
      </c>
      <c r="D39" s="31">
        <v>117.2</v>
      </c>
      <c r="E39" s="75"/>
      <c r="F39" s="1"/>
      <c r="G39" s="134"/>
      <c r="H39" s="31">
        <v>76.8</v>
      </c>
      <c r="I39" s="75"/>
      <c r="J39" s="131"/>
      <c r="K39" s="41">
        <f t="shared" si="1"/>
        <v>-40.400000000000006</v>
      </c>
      <c r="L39" s="87"/>
    </row>
    <row r="40" spans="2:12" x14ac:dyDescent="0.2">
      <c r="B40" s="86"/>
      <c r="C40" s="126" t="s">
        <v>56</v>
      </c>
      <c r="D40" s="31">
        <v>48</v>
      </c>
      <c r="E40" s="75"/>
      <c r="F40" s="1"/>
      <c r="G40" s="134"/>
      <c r="H40" s="31">
        <v>20.8</v>
      </c>
      <c r="I40" s="75"/>
      <c r="J40" s="131"/>
      <c r="K40" s="41">
        <f t="shared" si="1"/>
        <v>-27.2</v>
      </c>
      <c r="L40" s="87"/>
    </row>
    <row r="41" spans="2:12" x14ac:dyDescent="0.2">
      <c r="B41" s="86"/>
      <c r="C41" s="126" t="s">
        <v>57</v>
      </c>
      <c r="D41" s="31">
        <v>36.799999999999997</v>
      </c>
      <c r="E41" s="75"/>
      <c r="F41" s="1"/>
      <c r="G41" s="134"/>
      <c r="H41" s="31">
        <v>20.399999999999999</v>
      </c>
      <c r="I41" s="75"/>
      <c r="J41" s="131"/>
      <c r="K41" s="41">
        <f t="shared" si="1"/>
        <v>-16.399999999999999</v>
      </c>
      <c r="L41" s="87"/>
    </row>
    <row r="42" spans="2:12" x14ac:dyDescent="0.2">
      <c r="B42" s="86"/>
      <c r="C42" s="126" t="s">
        <v>58</v>
      </c>
      <c r="D42" s="31">
        <v>28.8</v>
      </c>
      <c r="E42" s="75"/>
      <c r="F42" s="1"/>
      <c r="G42" s="134"/>
      <c r="H42" s="31">
        <v>15.2</v>
      </c>
      <c r="I42" s="75"/>
      <c r="J42" s="131"/>
      <c r="K42" s="41">
        <f t="shared" si="1"/>
        <v>-13.600000000000001</v>
      </c>
      <c r="L42" s="87"/>
    </row>
    <row r="43" spans="2:12" x14ac:dyDescent="0.2">
      <c r="B43" s="86"/>
      <c r="C43" s="126" t="s">
        <v>59</v>
      </c>
      <c r="D43" s="33">
        <v>6.4</v>
      </c>
      <c r="E43" s="75"/>
      <c r="F43" s="1"/>
      <c r="G43" s="134"/>
      <c r="H43" s="33">
        <v>12</v>
      </c>
      <c r="I43" s="75"/>
      <c r="J43" s="131"/>
      <c r="K43" s="53">
        <f t="shared" si="1"/>
        <v>5.6</v>
      </c>
      <c r="L43" s="87"/>
    </row>
    <row r="44" spans="2:12" s="22" customFormat="1" x14ac:dyDescent="0.2">
      <c r="B44" s="124"/>
      <c r="C44" s="23" t="s">
        <v>60</v>
      </c>
      <c r="D44" s="30"/>
      <c r="E44" s="29">
        <f>SUM(D36:D43)</f>
        <v>491.2</v>
      </c>
      <c r="F44" s="23"/>
      <c r="G44" s="132"/>
      <c r="H44" s="30"/>
      <c r="I44" s="29">
        <f>SUM(H36:H43)</f>
        <v>420</v>
      </c>
      <c r="J44" s="132"/>
      <c r="K44" s="42">
        <f>+E44-I44</f>
        <v>71.199999999999989</v>
      </c>
      <c r="L44" s="122"/>
    </row>
    <row r="45" spans="2:12" x14ac:dyDescent="0.2">
      <c r="B45" s="86"/>
      <c r="C45" s="126"/>
      <c r="D45" s="75"/>
      <c r="E45" s="75"/>
      <c r="F45" s="126"/>
      <c r="G45" s="134"/>
      <c r="H45" s="75"/>
      <c r="I45" s="75"/>
      <c r="J45" s="131"/>
      <c r="K45" s="75"/>
      <c r="L45" s="87"/>
    </row>
    <row r="46" spans="2:12" x14ac:dyDescent="0.2">
      <c r="B46" s="86"/>
      <c r="C46" s="126" t="s">
        <v>61</v>
      </c>
      <c r="D46" s="75"/>
      <c r="E46" s="75"/>
      <c r="F46" s="126"/>
      <c r="G46" s="134"/>
      <c r="H46" s="75"/>
      <c r="I46" s="75"/>
      <c r="J46" s="131"/>
      <c r="K46" s="75"/>
      <c r="L46" s="87"/>
    </row>
    <row r="47" spans="2:12" x14ac:dyDescent="0.2">
      <c r="B47" s="86"/>
      <c r="C47" s="126" t="s">
        <v>62</v>
      </c>
      <c r="D47" s="34">
        <v>1200</v>
      </c>
      <c r="E47" s="75"/>
      <c r="F47" s="1"/>
      <c r="G47" s="134"/>
      <c r="H47" s="34">
        <v>1020</v>
      </c>
      <c r="I47" s="75"/>
      <c r="J47" s="131"/>
      <c r="K47" s="51">
        <f>+H47-D47</f>
        <v>-180</v>
      </c>
      <c r="L47" s="87"/>
    </row>
    <row r="48" spans="2:12" s="22" customFormat="1" x14ac:dyDescent="0.2">
      <c r="B48" s="124"/>
      <c r="C48" s="23" t="s">
        <v>63</v>
      </c>
      <c r="D48" s="30"/>
      <c r="E48" s="29">
        <f>SUM(D47)</f>
        <v>1200</v>
      </c>
      <c r="F48" s="23"/>
      <c r="G48" s="132"/>
      <c r="H48" s="30"/>
      <c r="I48" s="29">
        <f>SUM(H47)</f>
        <v>1020</v>
      </c>
      <c r="J48" s="132"/>
      <c r="K48" s="42">
        <f>+E48-I48</f>
        <v>180</v>
      </c>
      <c r="L48" s="122"/>
    </row>
    <row r="49" spans="2:12" s="22" customFormat="1" x14ac:dyDescent="0.2">
      <c r="B49" s="124"/>
      <c r="C49" s="23"/>
      <c r="D49" s="30"/>
      <c r="E49" s="30"/>
      <c r="F49" s="23"/>
      <c r="G49" s="134"/>
      <c r="H49" s="30"/>
      <c r="I49" s="30"/>
      <c r="J49" s="131"/>
      <c r="K49" s="75"/>
      <c r="L49" s="122"/>
    </row>
    <row r="50" spans="2:12" s="22" customFormat="1" x14ac:dyDescent="0.2">
      <c r="B50" s="124"/>
      <c r="C50" s="23" t="s">
        <v>64</v>
      </c>
      <c r="D50" s="30"/>
      <c r="E50" s="29">
        <f>+E48+E44</f>
        <v>1691.2</v>
      </c>
      <c r="F50" s="23"/>
      <c r="G50" s="132"/>
      <c r="H50" s="30"/>
      <c r="I50" s="29">
        <f>+I48+I44</f>
        <v>1440</v>
      </c>
      <c r="J50" s="132"/>
      <c r="K50" s="42">
        <f>+E50-I50</f>
        <v>251.20000000000005</v>
      </c>
      <c r="L50" s="122"/>
    </row>
    <row r="51" spans="2:12" x14ac:dyDescent="0.2">
      <c r="B51" s="86"/>
      <c r="C51" s="126"/>
      <c r="D51" s="75"/>
      <c r="E51" s="75"/>
      <c r="F51" s="126"/>
      <c r="G51" s="134"/>
      <c r="H51" s="75"/>
      <c r="I51" s="75"/>
      <c r="J51" s="131"/>
      <c r="K51" s="75"/>
      <c r="L51" s="87"/>
    </row>
    <row r="52" spans="2:12" x14ac:dyDescent="0.2">
      <c r="B52" s="86"/>
      <c r="C52" s="23" t="s">
        <v>65</v>
      </c>
      <c r="D52" s="75"/>
      <c r="E52" s="75"/>
      <c r="F52" s="126"/>
      <c r="G52" s="134"/>
      <c r="H52" s="75"/>
      <c r="I52" s="75"/>
      <c r="J52" s="131"/>
      <c r="K52" s="75"/>
      <c r="L52" s="87"/>
    </row>
    <row r="53" spans="2:12" x14ac:dyDescent="0.2">
      <c r="B53" s="86"/>
      <c r="C53" s="126" t="s">
        <v>66</v>
      </c>
      <c r="D53" s="32">
        <v>520</v>
      </c>
      <c r="E53" s="75"/>
      <c r="F53" s="1"/>
      <c r="G53" s="134"/>
      <c r="H53" s="32">
        <v>520</v>
      </c>
      <c r="I53" s="75"/>
      <c r="J53" s="131"/>
      <c r="K53" s="52">
        <f>+H53-D53</f>
        <v>0</v>
      </c>
      <c r="L53" s="87"/>
    </row>
    <row r="54" spans="2:12" x14ac:dyDescent="0.2">
      <c r="B54" s="86"/>
      <c r="C54" s="126" t="s">
        <v>67</v>
      </c>
      <c r="D54" s="33">
        <v>1184.8</v>
      </c>
      <c r="E54" s="75"/>
      <c r="F54" s="1"/>
      <c r="G54" s="134"/>
      <c r="H54" s="33">
        <v>1040</v>
      </c>
      <c r="I54" s="75"/>
      <c r="J54" s="131"/>
      <c r="K54" s="51">
        <f>+H54-D54</f>
        <v>-144.79999999999995</v>
      </c>
      <c r="L54" s="87"/>
    </row>
    <row r="55" spans="2:12" s="22" customFormat="1" x14ac:dyDescent="0.2">
      <c r="B55" s="124"/>
      <c r="C55" s="23" t="s">
        <v>68</v>
      </c>
      <c r="D55" s="30"/>
      <c r="E55" s="29">
        <f>SUM(D53:D54)</f>
        <v>1704.8</v>
      </c>
      <c r="F55" s="23"/>
      <c r="G55" s="132"/>
      <c r="H55" s="30"/>
      <c r="I55" s="29">
        <f>SUM(H53:H54)</f>
        <v>1560</v>
      </c>
      <c r="J55" s="132"/>
      <c r="K55" s="42">
        <f>+E55-I55</f>
        <v>144.79999999999995</v>
      </c>
      <c r="L55" s="122"/>
    </row>
    <row r="56" spans="2:12" x14ac:dyDescent="0.2">
      <c r="B56" s="86"/>
      <c r="C56" s="126"/>
      <c r="D56" s="75"/>
      <c r="E56" s="75"/>
      <c r="F56" s="126"/>
      <c r="G56" s="134"/>
      <c r="H56" s="75"/>
      <c r="I56" s="75"/>
      <c r="J56" s="131"/>
      <c r="K56" s="75"/>
      <c r="L56" s="87"/>
    </row>
    <row r="57" spans="2:12" s="22" customFormat="1" x14ac:dyDescent="0.2">
      <c r="B57" s="124"/>
      <c r="C57" s="23" t="s">
        <v>69</v>
      </c>
      <c r="D57" s="30"/>
      <c r="E57" s="29">
        <f>+E55+E50</f>
        <v>3396</v>
      </c>
      <c r="F57" s="23"/>
      <c r="G57" s="132"/>
      <c r="H57" s="30"/>
      <c r="I57" s="29">
        <f>+I55+I50</f>
        <v>3000</v>
      </c>
      <c r="J57" s="132"/>
      <c r="K57" s="42">
        <f>+E57-I57</f>
        <v>396</v>
      </c>
      <c r="L57" s="122"/>
    </row>
    <row r="58" spans="2:12" x14ac:dyDescent="0.2">
      <c r="B58" s="86"/>
      <c r="C58" s="126"/>
      <c r="D58" s="126"/>
      <c r="E58" s="126"/>
      <c r="F58" s="126"/>
      <c r="G58" s="126"/>
      <c r="H58" s="126"/>
      <c r="I58" s="126"/>
      <c r="J58" s="1"/>
      <c r="K58" s="1"/>
      <c r="L58" s="87"/>
    </row>
    <row r="59" spans="2:12" x14ac:dyDescent="0.2">
      <c r="B59" s="86"/>
      <c r="C59" s="1"/>
      <c r="D59" s="1"/>
      <c r="E59" s="1"/>
      <c r="F59" s="1"/>
      <c r="G59" s="1"/>
      <c r="H59" s="1"/>
      <c r="I59" s="135"/>
      <c r="J59" s="1"/>
      <c r="K59" s="135"/>
      <c r="L59" s="87"/>
    </row>
    <row r="60" spans="2:12" x14ac:dyDescent="0.2">
      <c r="B60" s="86"/>
      <c r="C60" s="1"/>
      <c r="D60" s="1"/>
      <c r="E60" s="1"/>
      <c r="F60" s="1"/>
      <c r="G60" s="1"/>
      <c r="H60" s="1"/>
      <c r="I60" s="1"/>
      <c r="J60" s="1"/>
      <c r="K60" s="1"/>
      <c r="L60" s="87"/>
    </row>
    <row r="61" spans="2:12" x14ac:dyDescent="0.2">
      <c r="B61" s="86"/>
      <c r="C61" s="15"/>
      <c r="D61" s="1"/>
      <c r="E61" s="1"/>
      <c r="F61" s="1"/>
      <c r="G61" s="1"/>
      <c r="H61" s="1"/>
      <c r="I61" s="1"/>
      <c r="J61" s="1"/>
      <c r="K61" s="1"/>
      <c r="L61" s="87"/>
    </row>
    <row r="62" spans="2:12" x14ac:dyDescent="0.2">
      <c r="B62" s="86"/>
      <c r="C62" s="1" t="s">
        <v>21</v>
      </c>
      <c r="D62" s="1"/>
      <c r="E62" s="1"/>
      <c r="F62" s="1"/>
      <c r="G62" s="1"/>
      <c r="H62" s="1"/>
      <c r="I62" s="1"/>
      <c r="J62" s="1"/>
      <c r="K62" s="1"/>
      <c r="L62" s="87"/>
    </row>
    <row r="63" spans="2:12" x14ac:dyDescent="0.2">
      <c r="B63" s="86"/>
      <c r="C63" s="1"/>
      <c r="D63" s="1"/>
      <c r="E63" s="1"/>
      <c r="F63" s="1"/>
      <c r="G63" s="1"/>
      <c r="H63" s="1"/>
      <c r="I63" s="1"/>
      <c r="J63" s="1"/>
      <c r="K63" s="1"/>
      <c r="L63" s="87"/>
    </row>
    <row r="64" spans="2:12" x14ac:dyDescent="0.2">
      <c r="B64" s="86"/>
      <c r="C64" s="1"/>
      <c r="D64" s="1"/>
      <c r="E64" s="1"/>
      <c r="F64" s="1"/>
      <c r="G64" s="1"/>
      <c r="H64" s="1"/>
      <c r="I64" s="1"/>
      <c r="J64" s="1"/>
      <c r="K64" s="1"/>
      <c r="L64" s="87"/>
    </row>
    <row r="65" spans="2:12" x14ac:dyDescent="0.2">
      <c r="B65" s="86"/>
      <c r="C65" s="15"/>
      <c r="D65" s="1"/>
      <c r="E65" s="1"/>
      <c r="F65" s="1"/>
      <c r="G65" s="1"/>
      <c r="H65" s="1"/>
      <c r="I65" s="1"/>
      <c r="J65" s="1"/>
      <c r="K65" s="1"/>
      <c r="L65" s="87"/>
    </row>
    <row r="66" spans="2:12" x14ac:dyDescent="0.2">
      <c r="B66" s="86"/>
      <c r="C66" s="1" t="s">
        <v>27</v>
      </c>
      <c r="D66" s="1"/>
      <c r="E66" s="1"/>
      <c r="F66" s="1"/>
      <c r="G66" s="1"/>
      <c r="H66" s="1"/>
      <c r="I66" s="1"/>
      <c r="J66" s="1"/>
      <c r="K66" s="1"/>
      <c r="L66" s="87"/>
    </row>
    <row r="67" spans="2:12" ht="16" thickBot="1" x14ac:dyDescent="0.25">
      <c r="B67" s="90"/>
      <c r="C67" s="91"/>
      <c r="D67" s="91"/>
      <c r="E67" s="91"/>
      <c r="F67" s="91"/>
      <c r="G67" s="91"/>
      <c r="H67" s="91"/>
      <c r="I67" s="91"/>
      <c r="J67" s="91"/>
      <c r="K67" s="91"/>
      <c r="L67" s="92"/>
    </row>
    <row r="68" spans="2:12" ht="16" thickTop="1" x14ac:dyDescent="0.2"/>
    <row r="70" spans="2:12" ht="16" thickBot="1" x14ac:dyDescent="0.25"/>
    <row r="71" spans="2:12" ht="18" thickBot="1" x14ac:dyDescent="0.25">
      <c r="C71" s="174" t="s">
        <v>135</v>
      </c>
    </row>
  </sheetData>
  <mergeCells count="6">
    <mergeCell ref="D10:E10"/>
    <mergeCell ref="H10:I10"/>
    <mergeCell ref="C5:K5"/>
    <mergeCell ref="C6:K6"/>
    <mergeCell ref="C7:K7"/>
    <mergeCell ref="C8:K8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Q52"/>
  <sheetViews>
    <sheetView showGridLines="0" topLeftCell="A13" zoomScale="90" zoomScaleNormal="90" workbookViewId="0">
      <selection activeCell="Q50" sqref="Q50"/>
    </sheetView>
  </sheetViews>
  <sheetFormatPr baseColWidth="10" defaultRowHeight="15" x14ac:dyDescent="0.2"/>
  <cols>
    <col min="2" max="2" width="6.6640625" customWidth="1"/>
    <col min="3" max="3" width="41.33203125" bestFit="1" customWidth="1"/>
    <col min="5" max="5" width="11.5" customWidth="1"/>
    <col min="6" max="6" width="2.5" customWidth="1"/>
    <col min="7" max="7" width="11.5" customWidth="1"/>
    <col min="8" max="8" width="4.5" customWidth="1"/>
    <col min="11" max="11" width="3.1640625" customWidth="1"/>
    <col min="12" max="12" width="11.5" customWidth="1"/>
    <col min="13" max="13" width="5.33203125" customWidth="1"/>
    <col min="14" max="14" width="4.5" customWidth="1"/>
  </cols>
  <sheetData>
    <row r="2" spans="2:17" ht="16" thickBot="1" x14ac:dyDescent="0.25">
      <c r="Q2">
        <f>+'EST. SITUACIÓN FINANCIERA'!K5</f>
        <v>0</v>
      </c>
    </row>
    <row r="3" spans="2:17" ht="16" thickTop="1" x14ac:dyDescent="0.2">
      <c r="B3" s="83"/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</row>
    <row r="4" spans="2:17" x14ac:dyDescent="0.2">
      <c r="B4" s="86"/>
      <c r="C4" s="1"/>
      <c r="D4" s="1"/>
      <c r="E4" s="1"/>
      <c r="F4" s="1"/>
      <c r="G4" s="1"/>
      <c r="H4" s="1"/>
      <c r="I4" s="1"/>
      <c r="J4" s="1"/>
      <c r="K4" s="1"/>
      <c r="L4" s="1"/>
      <c r="M4" s="87"/>
    </row>
    <row r="5" spans="2:17" ht="19" x14ac:dyDescent="0.25">
      <c r="B5" s="86"/>
      <c r="C5" s="206" t="s">
        <v>0</v>
      </c>
      <c r="D5" s="206"/>
      <c r="E5" s="206"/>
      <c r="F5" s="206"/>
      <c r="G5" s="206"/>
      <c r="H5" s="206"/>
      <c r="I5" s="206"/>
      <c r="J5" s="77"/>
      <c r="K5" s="77"/>
      <c r="L5" s="1"/>
      <c r="M5" s="87"/>
    </row>
    <row r="6" spans="2:17" ht="19" x14ac:dyDescent="0.25">
      <c r="B6" s="86"/>
      <c r="C6" s="206" t="s">
        <v>1</v>
      </c>
      <c r="D6" s="206"/>
      <c r="E6" s="206"/>
      <c r="F6" s="206"/>
      <c r="G6" s="206"/>
      <c r="H6" s="206"/>
      <c r="I6" s="206"/>
      <c r="J6" s="77"/>
      <c r="K6" s="77"/>
      <c r="L6" s="1"/>
      <c r="M6" s="87"/>
    </row>
    <row r="7" spans="2:17" ht="19" x14ac:dyDescent="0.25">
      <c r="B7" s="86"/>
      <c r="C7" s="206" t="s">
        <v>2</v>
      </c>
      <c r="D7" s="206"/>
      <c r="E7" s="206"/>
      <c r="F7" s="206"/>
      <c r="G7" s="206"/>
      <c r="H7" s="206"/>
      <c r="I7" s="206"/>
      <c r="J7" s="77"/>
      <c r="K7" s="77"/>
      <c r="L7" s="1"/>
      <c r="M7" s="87"/>
    </row>
    <row r="8" spans="2:17" ht="19" x14ac:dyDescent="0.25">
      <c r="B8" s="86"/>
      <c r="C8" s="206" t="s">
        <v>96</v>
      </c>
      <c r="D8" s="206"/>
      <c r="E8" s="206"/>
      <c r="F8" s="206"/>
      <c r="G8" s="206"/>
      <c r="H8" s="206"/>
      <c r="I8" s="206"/>
      <c r="J8" s="77"/>
      <c r="K8" s="77"/>
      <c r="L8" s="1"/>
      <c r="M8" s="87"/>
    </row>
    <row r="9" spans="2:17" ht="19" x14ac:dyDescent="0.25">
      <c r="B9" s="86"/>
      <c r="C9" s="77"/>
      <c r="D9" s="77"/>
      <c r="E9" s="77"/>
      <c r="F9" s="77"/>
      <c r="G9" s="77"/>
      <c r="H9" s="77"/>
      <c r="I9" s="77"/>
      <c r="J9" s="77"/>
      <c r="K9" s="77"/>
      <c r="L9" s="1"/>
      <c r="M9" s="87"/>
    </row>
    <row r="10" spans="2:17" ht="32" x14ac:dyDescent="0.25">
      <c r="B10" s="86"/>
      <c r="C10" s="77"/>
      <c r="D10" s="77"/>
      <c r="E10" s="3"/>
      <c r="F10" s="3"/>
      <c r="G10" s="3" t="s">
        <v>94</v>
      </c>
      <c r="H10" s="3"/>
      <c r="I10" s="77"/>
      <c r="J10" s="77"/>
      <c r="K10" s="77"/>
      <c r="L10" s="62" t="s">
        <v>94</v>
      </c>
      <c r="M10" s="151"/>
      <c r="N10" s="22"/>
    </row>
    <row r="11" spans="2:17" x14ac:dyDescent="0.2">
      <c r="B11" s="86"/>
      <c r="C11" s="1"/>
      <c r="D11" s="2">
        <f>+'EST. SITUACIÓN FINANCIERA'!D10:E10</f>
        <v>2018</v>
      </c>
      <c r="E11" s="3"/>
      <c r="F11" s="3"/>
      <c r="G11" s="3"/>
      <c r="H11" s="3"/>
      <c r="I11" s="2">
        <f>+'EST. SITUACIÓN FINANCIERA'!H10</f>
        <v>2017</v>
      </c>
      <c r="J11" s="3"/>
      <c r="K11" s="3"/>
      <c r="L11" s="1"/>
      <c r="M11" s="87"/>
    </row>
    <row r="12" spans="2:17" x14ac:dyDescent="0.2">
      <c r="B12" s="86"/>
      <c r="C12" s="1" t="s">
        <v>70</v>
      </c>
      <c r="D12" s="32">
        <v>6000</v>
      </c>
      <c r="E12" s="75"/>
      <c r="F12" s="75"/>
      <c r="G12" s="80">
        <f>+D12/$D$12</f>
        <v>1</v>
      </c>
      <c r="H12" s="30"/>
      <c r="I12" s="32">
        <v>5743.2</v>
      </c>
      <c r="J12" s="75"/>
      <c r="K12" s="126"/>
      <c r="L12" s="54">
        <f>+I12/$I$12</f>
        <v>1</v>
      </c>
      <c r="M12" s="152"/>
    </row>
    <row r="13" spans="2:17" x14ac:dyDescent="0.2">
      <c r="B13" s="86"/>
      <c r="C13" s="1" t="s">
        <v>71</v>
      </c>
      <c r="D13" s="33">
        <v>-4920</v>
      </c>
      <c r="E13" s="75"/>
      <c r="F13" s="75"/>
      <c r="G13" s="81">
        <f>+D13/$D$12</f>
        <v>-0.82</v>
      </c>
      <c r="H13" s="30"/>
      <c r="I13" s="33">
        <v>-4706.8</v>
      </c>
      <c r="J13" s="75"/>
      <c r="K13" s="126"/>
      <c r="L13" s="55">
        <f t="shared" ref="L13:L33" si="0">+I13/$I$12</f>
        <v>-0.81954311185401874</v>
      </c>
      <c r="M13" s="152"/>
    </row>
    <row r="14" spans="2:17" s="22" customFormat="1" x14ac:dyDescent="0.2">
      <c r="B14" s="124"/>
      <c r="C14" s="3" t="s">
        <v>72</v>
      </c>
      <c r="D14" s="30"/>
      <c r="E14" s="29">
        <f>SUM(D12:D13)</f>
        <v>1080</v>
      </c>
      <c r="F14" s="30"/>
      <c r="G14" s="82">
        <f>+E14/$D$12</f>
        <v>0.18</v>
      </c>
      <c r="H14" s="30"/>
      <c r="I14" s="30"/>
      <c r="J14" s="29">
        <f>SUM(I12:I13)</f>
        <v>1036.3999999999996</v>
      </c>
      <c r="K14" s="23"/>
      <c r="L14" s="56">
        <f>+J14/$I$12</f>
        <v>0.18045688814598126</v>
      </c>
      <c r="M14" s="152"/>
    </row>
    <row r="15" spans="2:17" x14ac:dyDescent="0.2">
      <c r="B15" s="86"/>
      <c r="C15" s="3" t="s">
        <v>73</v>
      </c>
      <c r="D15" s="75"/>
      <c r="E15" s="75"/>
      <c r="F15" s="75"/>
      <c r="G15" s="153"/>
      <c r="H15" s="30"/>
      <c r="I15" s="75"/>
      <c r="J15" s="75"/>
      <c r="K15" s="126"/>
      <c r="L15" s="154"/>
      <c r="M15" s="152"/>
    </row>
    <row r="16" spans="2:17" x14ac:dyDescent="0.2">
      <c r="B16" s="86"/>
      <c r="C16" s="1" t="s">
        <v>74</v>
      </c>
      <c r="D16" s="32">
        <v>-80</v>
      </c>
      <c r="E16" s="75"/>
      <c r="F16" s="75"/>
      <c r="G16" s="155">
        <f>+D16/$D$12</f>
        <v>-1.3333333333333334E-2</v>
      </c>
      <c r="H16" s="30"/>
      <c r="I16" s="32">
        <v>-79.599999999999994</v>
      </c>
      <c r="J16" s="75"/>
      <c r="K16" s="126"/>
      <c r="L16" s="54">
        <f t="shared" si="0"/>
        <v>-1.385986906254353E-2</v>
      </c>
      <c r="M16" s="152"/>
    </row>
    <row r="17" spans="2:14" x14ac:dyDescent="0.2">
      <c r="B17" s="86"/>
      <c r="C17" s="1" t="s">
        <v>75</v>
      </c>
      <c r="D17" s="31">
        <v>-92</v>
      </c>
      <c r="E17" s="75"/>
      <c r="F17" s="75"/>
      <c r="G17" s="155">
        <f>+D17/$D$12</f>
        <v>-1.5333333333333332E-2</v>
      </c>
      <c r="H17" s="30"/>
      <c r="I17" s="31">
        <v>-85.2</v>
      </c>
      <c r="J17" s="75"/>
      <c r="K17" s="126"/>
      <c r="L17" s="55">
        <f t="shared" si="0"/>
        <v>-1.4834935227747597E-2</v>
      </c>
      <c r="M17" s="152"/>
    </row>
    <row r="18" spans="2:14" x14ac:dyDescent="0.2">
      <c r="B18" s="86"/>
      <c r="C18" s="1" t="s">
        <v>76</v>
      </c>
      <c r="D18" s="31">
        <v>-32.4</v>
      </c>
      <c r="E18" s="75"/>
      <c r="F18" s="75"/>
      <c r="G18" s="155">
        <f>+D18/$D$12</f>
        <v>-5.3999999999999994E-3</v>
      </c>
      <c r="H18" s="30"/>
      <c r="I18" s="31">
        <v>-38.799999999999997</v>
      </c>
      <c r="J18" s="75"/>
      <c r="K18" s="126"/>
      <c r="L18" s="55">
        <f t="shared" si="0"/>
        <v>-6.7558155731996094E-3</v>
      </c>
      <c r="M18" s="152"/>
    </row>
    <row r="19" spans="2:14" x14ac:dyDescent="0.2">
      <c r="B19" s="86"/>
      <c r="C19" s="1" t="s">
        <v>77</v>
      </c>
      <c r="D19" s="31">
        <v>-51.6</v>
      </c>
      <c r="E19" s="75"/>
      <c r="F19" s="75"/>
      <c r="G19" s="155">
        <f>+D19/$D$12</f>
        <v>-8.6E-3</v>
      </c>
      <c r="H19" s="30"/>
      <c r="I19" s="31">
        <v>-48.8</v>
      </c>
      <c r="J19" s="75"/>
      <c r="K19" s="126"/>
      <c r="L19" s="55">
        <f t="shared" si="0"/>
        <v>-8.497005153921159E-3</v>
      </c>
      <c r="M19" s="152"/>
    </row>
    <row r="20" spans="2:14" x14ac:dyDescent="0.2">
      <c r="B20" s="86"/>
      <c r="C20" s="1" t="s">
        <v>11</v>
      </c>
      <c r="D20" s="33">
        <v>-120</v>
      </c>
      <c r="E20" s="75"/>
      <c r="F20" s="75"/>
      <c r="G20" s="155">
        <f>+D20/$D$12</f>
        <v>-0.02</v>
      </c>
      <c r="H20" s="30"/>
      <c r="I20" s="33">
        <v>-88</v>
      </c>
      <c r="J20" s="75"/>
      <c r="K20" s="126"/>
      <c r="L20" s="56">
        <f t="shared" si="0"/>
        <v>-1.5322468310349632E-2</v>
      </c>
      <c r="M20" s="152"/>
    </row>
    <row r="21" spans="2:14" x14ac:dyDescent="0.2">
      <c r="B21" s="86"/>
      <c r="C21" s="1"/>
      <c r="D21" s="75"/>
      <c r="E21" s="75"/>
      <c r="F21" s="75"/>
      <c r="G21" s="153"/>
      <c r="H21" s="30"/>
      <c r="I21" s="75"/>
      <c r="J21" s="75"/>
      <c r="K21" s="126"/>
      <c r="L21" s="154"/>
      <c r="M21" s="152"/>
    </row>
    <row r="22" spans="2:14" x14ac:dyDescent="0.2">
      <c r="B22" s="86"/>
      <c r="C22" s="3" t="s">
        <v>78</v>
      </c>
      <c r="D22" s="75"/>
      <c r="E22" s="75"/>
      <c r="F22" s="75"/>
      <c r="G22" s="153"/>
      <c r="H22" s="30"/>
      <c r="I22" s="75"/>
      <c r="J22" s="75"/>
      <c r="K22" s="126"/>
      <c r="L22" s="154"/>
      <c r="M22" s="152"/>
    </row>
    <row r="23" spans="2:14" x14ac:dyDescent="0.2">
      <c r="B23" s="86"/>
      <c r="C23" s="1" t="s">
        <v>79</v>
      </c>
      <c r="D23" s="32">
        <v>-58.8</v>
      </c>
      <c r="E23" s="75"/>
      <c r="F23" s="75"/>
      <c r="G23" s="80">
        <f>+D23/$D$12</f>
        <v>-9.7999999999999997E-3</v>
      </c>
      <c r="H23" s="30"/>
      <c r="I23" s="32">
        <v>-46</v>
      </c>
      <c r="J23" s="75"/>
      <c r="K23" s="126"/>
      <c r="L23" s="54">
        <f t="shared" si="0"/>
        <v>-8.0094720713191261E-3</v>
      </c>
      <c r="M23" s="152"/>
    </row>
    <row r="24" spans="2:14" x14ac:dyDescent="0.2">
      <c r="B24" s="86"/>
      <c r="C24" s="1" t="s">
        <v>80</v>
      </c>
      <c r="D24" s="31">
        <v>-28</v>
      </c>
      <c r="E24" s="75"/>
      <c r="F24" s="75"/>
      <c r="G24" s="81">
        <f>+D24/$D$12</f>
        <v>-4.6666666666666671E-3</v>
      </c>
      <c r="H24" s="30"/>
      <c r="I24" s="31">
        <v>-26.8</v>
      </c>
      <c r="J24" s="75"/>
      <c r="K24" s="126"/>
      <c r="L24" s="55">
        <f t="shared" si="0"/>
        <v>-4.6663880763337514E-3</v>
      </c>
      <c r="M24" s="152"/>
    </row>
    <row r="25" spans="2:14" x14ac:dyDescent="0.2">
      <c r="B25" s="86"/>
      <c r="C25" s="1" t="s">
        <v>81</v>
      </c>
      <c r="D25" s="31">
        <v>-9.1999999999999993</v>
      </c>
      <c r="E25" s="75"/>
      <c r="F25" s="75"/>
      <c r="G25" s="81">
        <f>+D25/$D$12</f>
        <v>-1.5333333333333332E-3</v>
      </c>
      <c r="H25" s="30"/>
      <c r="I25" s="31">
        <v>-8.8000000000000007</v>
      </c>
      <c r="J25" s="75"/>
      <c r="K25" s="126"/>
      <c r="L25" s="55">
        <f t="shared" si="0"/>
        <v>-1.5322468310349632E-3</v>
      </c>
      <c r="M25" s="152"/>
    </row>
    <row r="26" spans="2:14" x14ac:dyDescent="0.2">
      <c r="B26" s="86"/>
      <c r="C26" s="1" t="s">
        <v>82</v>
      </c>
      <c r="D26" s="31">
        <v>-8</v>
      </c>
      <c r="E26" s="75"/>
      <c r="F26" s="75"/>
      <c r="G26" s="81">
        <f>+D26/$D$12</f>
        <v>-1.3333333333333333E-3</v>
      </c>
      <c r="H26" s="30"/>
      <c r="I26" s="31">
        <v>-0.375</v>
      </c>
      <c r="J26" s="75"/>
      <c r="K26" s="126"/>
      <c r="L26" s="55">
        <f t="shared" si="0"/>
        <v>-6.5294609277058088E-5</v>
      </c>
      <c r="M26" s="152"/>
    </row>
    <row r="27" spans="2:14" x14ac:dyDescent="0.2">
      <c r="B27" s="86"/>
      <c r="C27" s="1" t="s">
        <v>11</v>
      </c>
      <c r="D27" s="33">
        <v>-80</v>
      </c>
      <c r="E27" s="75"/>
      <c r="F27" s="75"/>
      <c r="G27" s="81">
        <f>+D27/$D$12</f>
        <v>-1.3333333333333334E-2</v>
      </c>
      <c r="H27" s="30"/>
      <c r="I27" s="33">
        <v>-72</v>
      </c>
      <c r="J27" s="75"/>
      <c r="K27" s="126"/>
      <c r="L27" s="55">
        <f t="shared" si="0"/>
        <v>-1.2536564981195153E-2</v>
      </c>
      <c r="M27" s="152"/>
    </row>
    <row r="28" spans="2:14" s="22" customFormat="1" x14ac:dyDescent="0.2">
      <c r="B28" s="124"/>
      <c r="C28" s="3" t="s">
        <v>83</v>
      </c>
      <c r="D28" s="30"/>
      <c r="E28" s="29">
        <f>SUM(D14:D27)+E14</f>
        <v>520</v>
      </c>
      <c r="F28" s="30"/>
      <c r="G28" s="81">
        <f>+E28/$D$12</f>
        <v>8.666666666666667E-2</v>
      </c>
      <c r="H28" s="30"/>
      <c r="I28" s="30"/>
      <c r="J28" s="29">
        <f>SUM(I14:I27)+J14</f>
        <v>542.02499999999964</v>
      </c>
      <c r="K28" s="23"/>
      <c r="L28" s="55">
        <f>+J28/$I$12</f>
        <v>9.4376828249059699E-2</v>
      </c>
      <c r="M28" s="152"/>
    </row>
    <row r="29" spans="2:14" x14ac:dyDescent="0.2">
      <c r="B29" s="86"/>
      <c r="C29" s="1" t="s">
        <v>84</v>
      </c>
      <c r="D29" s="34">
        <v>-160</v>
      </c>
      <c r="E29" s="75"/>
      <c r="F29" s="75"/>
      <c r="G29" s="81">
        <f>+D29/$D$12</f>
        <v>-2.6666666666666668E-2</v>
      </c>
      <c r="H29" s="30"/>
      <c r="I29" s="34">
        <v>-140</v>
      </c>
      <c r="J29" s="75"/>
      <c r="K29" s="126"/>
      <c r="L29" s="55">
        <f t="shared" si="0"/>
        <v>-2.4376654130101687E-2</v>
      </c>
      <c r="M29" s="152"/>
      <c r="N29" s="24"/>
    </row>
    <row r="30" spans="2:14" s="22" customFormat="1" x14ac:dyDescent="0.2">
      <c r="B30" s="124"/>
      <c r="C30" s="3" t="s">
        <v>85</v>
      </c>
      <c r="D30" s="30"/>
      <c r="E30" s="64">
        <f>+E28+D29</f>
        <v>360</v>
      </c>
      <c r="F30" s="30"/>
      <c r="G30" s="81">
        <f>+E30/$D$12</f>
        <v>0.06</v>
      </c>
      <c r="H30" s="30"/>
      <c r="I30" s="30"/>
      <c r="J30" s="64">
        <f>SUM(I28:I29)</f>
        <v>-140</v>
      </c>
      <c r="K30" s="23"/>
      <c r="L30" s="55">
        <f>+J30/$I$12</f>
        <v>-2.4376654130101687E-2</v>
      </c>
      <c r="M30" s="152"/>
    </row>
    <row r="31" spans="2:14" s="22" customFormat="1" x14ac:dyDescent="0.2">
      <c r="B31" s="124"/>
      <c r="C31" s="3" t="s">
        <v>86</v>
      </c>
      <c r="D31" s="30"/>
      <c r="E31" s="65">
        <f>-E30*0.25</f>
        <v>-90</v>
      </c>
      <c r="F31" s="30"/>
      <c r="G31" s="81">
        <f>+E31/$D$12</f>
        <v>-1.4999999999999999E-2</v>
      </c>
      <c r="H31" s="30"/>
      <c r="I31" s="30"/>
      <c r="J31" s="65">
        <f>-J30*0.25</f>
        <v>35</v>
      </c>
      <c r="K31" s="23"/>
      <c r="L31" s="55">
        <f>+J31/$I$12</f>
        <v>6.0941635325254219E-3</v>
      </c>
      <c r="M31" s="152"/>
    </row>
    <row r="32" spans="2:14" s="22" customFormat="1" x14ac:dyDescent="0.2">
      <c r="B32" s="124"/>
      <c r="C32" s="3" t="s">
        <v>87</v>
      </c>
      <c r="D32" s="30"/>
      <c r="E32" s="29">
        <f>SUM(E30:E31)</f>
        <v>270</v>
      </c>
      <c r="F32" s="30"/>
      <c r="G32" s="81">
        <f>+E32/$D$12</f>
        <v>4.4999999999999998E-2</v>
      </c>
      <c r="H32" s="30"/>
      <c r="I32" s="30"/>
      <c r="J32" s="29">
        <f>SUM(J30:J31)</f>
        <v>-105</v>
      </c>
      <c r="K32" s="23"/>
      <c r="L32" s="55">
        <f>+J32/$I$12</f>
        <v>-1.8282490597576265E-2</v>
      </c>
      <c r="M32" s="152"/>
    </row>
    <row r="33" spans="2:13" x14ac:dyDescent="0.2">
      <c r="B33" s="86"/>
      <c r="C33" s="1" t="s">
        <v>88</v>
      </c>
      <c r="D33" s="34">
        <v>125.2</v>
      </c>
      <c r="E33" s="75"/>
      <c r="F33" s="75"/>
      <c r="G33" s="81">
        <f>+D33/$D$12</f>
        <v>2.0866666666666669E-2</v>
      </c>
      <c r="H33" s="30"/>
      <c r="I33" s="34">
        <v>-110.4</v>
      </c>
      <c r="J33" s="75"/>
      <c r="K33" s="126"/>
      <c r="L33" s="55">
        <f t="shared" si="0"/>
        <v>-1.92227329711659E-2</v>
      </c>
      <c r="M33" s="152"/>
    </row>
    <row r="34" spans="2:13" s="22" customFormat="1" x14ac:dyDescent="0.2">
      <c r="B34" s="124"/>
      <c r="C34" s="3" t="s">
        <v>89</v>
      </c>
      <c r="D34" s="30"/>
      <c r="E34" s="29">
        <f>+E32+D33</f>
        <v>395.2</v>
      </c>
      <c r="F34" s="30"/>
      <c r="G34" s="82">
        <f>+E34/$D$12</f>
        <v>6.5866666666666671E-2</v>
      </c>
      <c r="H34" s="30"/>
      <c r="I34" s="30"/>
      <c r="J34" s="29">
        <f>SUM(I32:I33)</f>
        <v>-110.4</v>
      </c>
      <c r="K34" s="23"/>
      <c r="L34" s="56">
        <f>+J34/$I$12</f>
        <v>-1.92227329711659E-2</v>
      </c>
      <c r="M34" s="152"/>
    </row>
    <row r="35" spans="2:13" x14ac:dyDescent="0.2">
      <c r="B35" s="86"/>
      <c r="C35" s="1"/>
      <c r="D35" s="126"/>
      <c r="E35" s="126"/>
      <c r="F35" s="126"/>
      <c r="G35" s="126"/>
      <c r="H35" s="126"/>
      <c r="I35" s="126"/>
      <c r="J35" s="126"/>
      <c r="K35" s="126"/>
      <c r="L35" s="1"/>
      <c r="M35" s="87"/>
    </row>
    <row r="36" spans="2:13" hidden="1" x14ac:dyDescent="0.2">
      <c r="B36" s="86"/>
      <c r="C36" s="1"/>
      <c r="D36" s="126"/>
      <c r="E36" s="126"/>
      <c r="F36" s="126"/>
      <c r="G36" s="126"/>
      <c r="H36" s="126"/>
      <c r="I36" s="126"/>
      <c r="J36" s="126"/>
      <c r="K36" s="126"/>
      <c r="L36" s="1"/>
      <c r="M36" s="87"/>
    </row>
    <row r="37" spans="2:13" hidden="1" x14ac:dyDescent="0.2">
      <c r="B37" s="86"/>
      <c r="C37" s="1" t="s">
        <v>90</v>
      </c>
      <c r="D37" s="126">
        <v>25</v>
      </c>
      <c r="E37" s="126"/>
      <c r="F37" s="126"/>
      <c r="G37" s="126"/>
      <c r="H37" s="126"/>
      <c r="I37" s="126">
        <v>25</v>
      </c>
      <c r="J37" s="126"/>
      <c r="K37" s="126"/>
      <c r="L37" s="1"/>
      <c r="M37" s="87"/>
    </row>
    <row r="38" spans="2:13" hidden="1" x14ac:dyDescent="0.2">
      <c r="B38" s="86"/>
      <c r="C38" s="1" t="s">
        <v>91</v>
      </c>
      <c r="D38" s="126">
        <v>23</v>
      </c>
      <c r="E38" s="126"/>
      <c r="F38" s="126"/>
      <c r="G38" s="126"/>
      <c r="H38" s="126"/>
      <c r="I38" s="126">
        <v>23</v>
      </c>
      <c r="J38" s="126"/>
      <c r="K38" s="126"/>
      <c r="L38" s="1"/>
      <c r="M38" s="87"/>
    </row>
    <row r="39" spans="2:13" hidden="1" x14ac:dyDescent="0.2">
      <c r="B39" s="86"/>
      <c r="C39" s="1" t="s">
        <v>92</v>
      </c>
      <c r="D39" s="126">
        <v>2.16</v>
      </c>
      <c r="E39" s="126"/>
      <c r="F39" s="126"/>
      <c r="G39" s="126"/>
      <c r="H39" s="126"/>
      <c r="I39" s="126">
        <v>2.36</v>
      </c>
      <c r="J39" s="126"/>
      <c r="K39" s="126"/>
      <c r="L39" s="1"/>
      <c r="M39" s="87"/>
    </row>
    <row r="40" spans="2:13" hidden="1" x14ac:dyDescent="0.2">
      <c r="B40" s="86"/>
      <c r="C40" s="1" t="s">
        <v>93</v>
      </c>
      <c r="D40" s="126">
        <v>1.1599999999999999</v>
      </c>
      <c r="E40" s="126"/>
      <c r="F40" s="126"/>
      <c r="G40" s="126"/>
      <c r="H40" s="126"/>
      <c r="I40" s="126">
        <v>1.08</v>
      </c>
      <c r="J40" s="126"/>
      <c r="K40" s="126"/>
      <c r="L40" s="1"/>
      <c r="M40" s="87"/>
    </row>
    <row r="41" spans="2:13" hidden="1" x14ac:dyDescent="0.2">
      <c r="B41" s="86"/>
      <c r="C41" s="1"/>
      <c r="D41" s="126"/>
      <c r="E41" s="126"/>
      <c r="F41" s="126"/>
      <c r="G41" s="126"/>
      <c r="H41" s="126"/>
      <c r="I41" s="126"/>
      <c r="J41" s="126"/>
      <c r="K41" s="126"/>
      <c r="L41" s="1"/>
      <c r="M41" s="87"/>
    </row>
    <row r="42" spans="2:13" hidden="1" x14ac:dyDescent="0.2">
      <c r="B42" s="86"/>
      <c r="C42" s="1"/>
      <c r="D42" s="1"/>
      <c r="E42" s="1"/>
      <c r="F42" s="1"/>
      <c r="G42" s="1"/>
      <c r="H42" s="1"/>
      <c r="I42" s="1"/>
      <c r="J42" s="1"/>
      <c r="K42" s="1"/>
      <c r="L42" s="1"/>
      <c r="M42" s="87"/>
    </row>
    <row r="43" spans="2:13" x14ac:dyDescent="0.2">
      <c r="B43" s="86"/>
      <c r="C43" s="15"/>
      <c r="D43" s="1"/>
      <c r="E43" s="1"/>
      <c r="F43" s="1"/>
      <c r="G43" s="1"/>
      <c r="H43" s="1"/>
      <c r="I43" s="1"/>
      <c r="J43" s="1"/>
      <c r="K43" s="1"/>
      <c r="L43" s="1"/>
      <c r="M43" s="87"/>
    </row>
    <row r="44" spans="2:13" x14ac:dyDescent="0.2">
      <c r="B44" s="86"/>
      <c r="C44" s="1" t="s">
        <v>21</v>
      </c>
      <c r="D44" s="1"/>
      <c r="E44" s="1"/>
      <c r="F44" s="1"/>
      <c r="G44" s="1"/>
      <c r="H44" s="1"/>
      <c r="I44" s="1"/>
      <c r="J44" s="1"/>
      <c r="K44" s="1"/>
      <c r="L44" s="1"/>
      <c r="M44" s="87"/>
    </row>
    <row r="45" spans="2:13" x14ac:dyDescent="0.2">
      <c r="B45" s="86"/>
      <c r="C45" s="1"/>
      <c r="D45" s="1"/>
      <c r="E45" s="1"/>
      <c r="F45" s="1"/>
      <c r="G45" s="1"/>
      <c r="H45" s="1"/>
      <c r="I45" s="1"/>
      <c r="J45" s="1"/>
      <c r="K45" s="1"/>
      <c r="L45" s="1"/>
      <c r="M45" s="87"/>
    </row>
    <row r="46" spans="2:13" x14ac:dyDescent="0.2">
      <c r="B46" s="86"/>
      <c r="C46" s="1"/>
      <c r="D46" s="1"/>
      <c r="E46" s="1"/>
      <c r="F46" s="1"/>
      <c r="G46" s="1"/>
      <c r="H46" s="1"/>
      <c r="I46" s="1"/>
      <c r="J46" s="1"/>
      <c r="K46" s="1"/>
      <c r="L46" s="1"/>
      <c r="M46" s="87"/>
    </row>
    <row r="47" spans="2:13" x14ac:dyDescent="0.2">
      <c r="B47" s="86"/>
      <c r="C47" s="15"/>
      <c r="D47" s="1"/>
      <c r="E47" s="1"/>
      <c r="F47" s="1"/>
      <c r="G47" s="1"/>
      <c r="H47" s="1"/>
      <c r="I47" s="1"/>
      <c r="J47" s="1"/>
      <c r="K47" s="1"/>
      <c r="L47" s="1"/>
      <c r="M47" s="87"/>
    </row>
    <row r="48" spans="2:13" x14ac:dyDescent="0.2">
      <c r="B48" s="86"/>
      <c r="C48" s="1" t="s">
        <v>27</v>
      </c>
      <c r="D48" s="1"/>
      <c r="E48" s="1"/>
      <c r="F48" s="1"/>
      <c r="G48" s="1"/>
      <c r="H48" s="1"/>
      <c r="I48" s="1"/>
      <c r="J48" s="1"/>
      <c r="K48" s="1"/>
      <c r="L48" s="1"/>
      <c r="M48" s="87"/>
    </row>
    <row r="49" spans="2:13" ht="16" thickBot="1" x14ac:dyDescent="0.25">
      <c r="B49" s="90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2"/>
    </row>
    <row r="50" spans="2:13" ht="16" thickTop="1" x14ac:dyDescent="0.2"/>
    <row r="51" spans="2:13" ht="16" thickBot="1" x14ac:dyDescent="0.25"/>
    <row r="52" spans="2:13" ht="18" thickBot="1" x14ac:dyDescent="0.25">
      <c r="C52" s="174" t="s">
        <v>135</v>
      </c>
    </row>
  </sheetData>
  <mergeCells count="4">
    <mergeCell ref="C5:I5"/>
    <mergeCell ref="C6:I6"/>
    <mergeCell ref="C7:I7"/>
    <mergeCell ref="C8:I8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M54"/>
  <sheetViews>
    <sheetView showGridLines="0" topLeftCell="A22" zoomScale="90" zoomScaleNormal="90" workbookViewId="0">
      <selection activeCell="P59" sqref="P59"/>
    </sheetView>
  </sheetViews>
  <sheetFormatPr baseColWidth="10" defaultRowHeight="15" x14ac:dyDescent="0.2"/>
  <cols>
    <col min="2" max="2" width="5.5" customWidth="1"/>
    <col min="3" max="3" width="41.33203125" bestFit="1" customWidth="1"/>
    <col min="5" max="5" width="11.5" customWidth="1"/>
    <col min="6" max="6" width="2.5" customWidth="1"/>
    <col min="7" max="7" width="4.5" customWidth="1"/>
    <col min="10" max="10" width="3.1640625" customWidth="1"/>
    <col min="11" max="11" width="4.5" customWidth="1"/>
    <col min="13" max="13" width="3.6640625" customWidth="1"/>
  </cols>
  <sheetData>
    <row r="2" spans="2:13" ht="16" thickBot="1" x14ac:dyDescent="0.25"/>
    <row r="3" spans="2:13" ht="16" thickTop="1" x14ac:dyDescent="0.2">
      <c r="B3" s="83"/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</row>
    <row r="4" spans="2:13" x14ac:dyDescent="0.2">
      <c r="B4" s="86"/>
      <c r="C4" s="1"/>
      <c r="D4" s="1"/>
      <c r="E4" s="1"/>
      <c r="F4" s="1"/>
      <c r="G4" s="1"/>
      <c r="H4" s="1"/>
      <c r="I4" s="1"/>
      <c r="J4" s="1"/>
      <c r="K4" s="1"/>
      <c r="L4" s="1"/>
      <c r="M4" s="87"/>
    </row>
    <row r="5" spans="2:13" ht="19" x14ac:dyDescent="0.25">
      <c r="B5" s="86"/>
      <c r="C5" s="206" t="s">
        <v>0</v>
      </c>
      <c r="D5" s="206"/>
      <c r="E5" s="206"/>
      <c r="F5" s="206"/>
      <c r="G5" s="206"/>
      <c r="H5" s="206"/>
      <c r="I5" s="77"/>
      <c r="J5" s="77"/>
      <c r="K5" s="1"/>
      <c r="L5" s="1"/>
      <c r="M5" s="87"/>
    </row>
    <row r="6" spans="2:13" ht="19" x14ac:dyDescent="0.25">
      <c r="B6" s="86"/>
      <c r="C6" s="206" t="s">
        <v>1</v>
      </c>
      <c r="D6" s="206"/>
      <c r="E6" s="206"/>
      <c r="F6" s="206"/>
      <c r="G6" s="206"/>
      <c r="H6" s="206"/>
      <c r="I6" s="77"/>
      <c r="J6" s="77"/>
      <c r="K6" s="1"/>
      <c r="L6" s="1"/>
      <c r="M6" s="87"/>
    </row>
    <row r="7" spans="2:13" ht="19" x14ac:dyDescent="0.25">
      <c r="B7" s="86"/>
      <c r="C7" s="206" t="s">
        <v>2</v>
      </c>
      <c r="D7" s="206"/>
      <c r="E7" s="206"/>
      <c r="F7" s="206"/>
      <c r="G7" s="206"/>
      <c r="H7" s="206"/>
      <c r="I7" s="77"/>
      <c r="J7" s="77"/>
      <c r="K7" s="1"/>
      <c r="L7" s="1"/>
      <c r="M7" s="87"/>
    </row>
    <row r="8" spans="2:13" ht="19" x14ac:dyDescent="0.25">
      <c r="B8" s="86"/>
      <c r="C8" s="206" t="s">
        <v>96</v>
      </c>
      <c r="D8" s="206"/>
      <c r="E8" s="206"/>
      <c r="F8" s="206"/>
      <c r="G8" s="206"/>
      <c r="H8" s="206"/>
      <c r="I8" s="77"/>
      <c r="J8" s="77"/>
      <c r="K8" s="1"/>
      <c r="L8" s="1"/>
      <c r="M8" s="87"/>
    </row>
    <row r="9" spans="2:13" ht="19" x14ac:dyDescent="0.25">
      <c r="B9" s="86"/>
      <c r="C9" s="77"/>
      <c r="D9" s="77"/>
      <c r="E9" s="77"/>
      <c r="F9" s="77"/>
      <c r="G9" s="77"/>
      <c r="H9" s="77"/>
      <c r="I9" s="77"/>
      <c r="J9" s="77"/>
      <c r="K9" s="1"/>
      <c r="L9" s="1"/>
      <c r="M9" s="87"/>
    </row>
    <row r="10" spans="2:13" ht="32" x14ac:dyDescent="0.25">
      <c r="B10" s="86"/>
      <c r="C10" s="77"/>
      <c r="D10" s="77"/>
      <c r="E10" s="3"/>
      <c r="F10" s="3"/>
      <c r="G10" s="3"/>
      <c r="H10" s="77"/>
      <c r="I10" s="77"/>
      <c r="J10" s="77"/>
      <c r="K10" s="3"/>
      <c r="L10" s="63" t="s">
        <v>95</v>
      </c>
      <c r="M10" s="87"/>
    </row>
    <row r="11" spans="2:13" x14ac:dyDescent="0.2">
      <c r="B11" s="86"/>
      <c r="C11" s="1"/>
      <c r="D11" s="2">
        <f>+'EST. SITUACIÓN FINANCIERA'!D10</f>
        <v>2018</v>
      </c>
      <c r="E11" s="3"/>
      <c r="F11" s="3"/>
      <c r="G11" s="3"/>
      <c r="H11" s="2">
        <f>+'EST. SITUACIÓN FINANCIERA'!H10</f>
        <v>2017</v>
      </c>
      <c r="I11" s="3"/>
      <c r="J11" s="3"/>
      <c r="K11" s="1"/>
      <c r="L11" s="1"/>
      <c r="M11" s="87"/>
    </row>
    <row r="12" spans="2:13" x14ac:dyDescent="0.2">
      <c r="B12" s="86"/>
      <c r="C12" s="1" t="s">
        <v>70</v>
      </c>
      <c r="D12" s="32">
        <v>6000</v>
      </c>
      <c r="E12" s="75"/>
      <c r="F12" s="75"/>
      <c r="G12" s="30"/>
      <c r="H12" s="32">
        <v>5743.2</v>
      </c>
      <c r="I12" s="75"/>
      <c r="J12" s="126"/>
      <c r="K12" s="1"/>
      <c r="L12" s="57">
        <f>+H12-D12</f>
        <v>-256.80000000000018</v>
      </c>
      <c r="M12" s="87"/>
    </row>
    <row r="13" spans="2:13" x14ac:dyDescent="0.2">
      <c r="B13" s="86"/>
      <c r="C13" s="1" t="s">
        <v>71</v>
      </c>
      <c r="D13" s="33">
        <v>-4920</v>
      </c>
      <c r="E13" s="75"/>
      <c r="F13" s="75"/>
      <c r="G13" s="30"/>
      <c r="H13" s="33">
        <v>-4706.8</v>
      </c>
      <c r="I13" s="75"/>
      <c r="J13" s="126"/>
      <c r="K13" s="1"/>
      <c r="L13" s="58">
        <f>+H13-D13</f>
        <v>213.19999999999982</v>
      </c>
      <c r="M13" s="87"/>
    </row>
    <row r="14" spans="2:13" s="22" customFormat="1" x14ac:dyDescent="0.2">
      <c r="B14" s="124"/>
      <c r="C14" s="3" t="s">
        <v>72</v>
      </c>
      <c r="D14" s="30"/>
      <c r="E14" s="29">
        <f>SUM(D12:D13)</f>
        <v>1080</v>
      </c>
      <c r="F14" s="30"/>
      <c r="G14" s="30"/>
      <c r="H14" s="30"/>
      <c r="I14" s="29">
        <f>SUM(H12:H13)</f>
        <v>1036.3999999999996</v>
      </c>
      <c r="J14" s="23"/>
      <c r="K14" s="3"/>
      <c r="L14" s="59">
        <f>+I14-E14</f>
        <v>-43.600000000000364</v>
      </c>
      <c r="M14" s="122"/>
    </row>
    <row r="15" spans="2:13" x14ac:dyDescent="0.2">
      <c r="B15" s="86"/>
      <c r="C15" s="3" t="s">
        <v>73</v>
      </c>
      <c r="D15" s="75"/>
      <c r="E15" s="75"/>
      <c r="F15" s="75"/>
      <c r="G15" s="30"/>
      <c r="H15" s="75"/>
      <c r="I15" s="75"/>
      <c r="J15" s="126"/>
      <c r="K15" s="1"/>
      <c r="L15" s="135"/>
      <c r="M15" s="87"/>
    </row>
    <row r="16" spans="2:13" x14ac:dyDescent="0.2">
      <c r="B16" s="86"/>
      <c r="C16" s="1" t="s">
        <v>74</v>
      </c>
      <c r="D16" s="32">
        <v>-80</v>
      </c>
      <c r="E16" s="75"/>
      <c r="F16" s="75"/>
      <c r="G16" s="30"/>
      <c r="H16" s="32">
        <v>-79.599999999999994</v>
      </c>
      <c r="I16" s="75"/>
      <c r="J16" s="126"/>
      <c r="K16" s="1"/>
      <c r="L16" s="57">
        <f>+H16-D16</f>
        <v>0.40000000000000568</v>
      </c>
      <c r="M16" s="87"/>
    </row>
    <row r="17" spans="2:13" x14ac:dyDescent="0.2">
      <c r="B17" s="86"/>
      <c r="C17" s="1" t="s">
        <v>75</v>
      </c>
      <c r="D17" s="31">
        <v>-92</v>
      </c>
      <c r="E17" s="75"/>
      <c r="F17" s="75"/>
      <c r="G17" s="30"/>
      <c r="H17" s="31">
        <v>-85.2</v>
      </c>
      <c r="I17" s="75"/>
      <c r="J17" s="126"/>
      <c r="K17" s="1"/>
      <c r="L17" s="58">
        <f>+H17-D17</f>
        <v>6.7999999999999972</v>
      </c>
      <c r="M17" s="87"/>
    </row>
    <row r="18" spans="2:13" x14ac:dyDescent="0.2">
      <c r="B18" s="86"/>
      <c r="C18" s="1" t="s">
        <v>76</v>
      </c>
      <c r="D18" s="31">
        <v>-32.4</v>
      </c>
      <c r="E18" s="75"/>
      <c r="F18" s="75"/>
      <c r="G18" s="30"/>
      <c r="H18" s="31">
        <v>-38.799999999999997</v>
      </c>
      <c r="I18" s="75"/>
      <c r="J18" s="126"/>
      <c r="K18" s="1"/>
      <c r="L18" s="58">
        <f>+H18-D18</f>
        <v>-6.3999999999999986</v>
      </c>
      <c r="M18" s="87"/>
    </row>
    <row r="19" spans="2:13" x14ac:dyDescent="0.2">
      <c r="B19" s="86"/>
      <c r="C19" s="1" t="s">
        <v>77</v>
      </c>
      <c r="D19" s="31">
        <v>-51.6</v>
      </c>
      <c r="E19" s="75"/>
      <c r="F19" s="75"/>
      <c r="G19" s="30"/>
      <c r="H19" s="31">
        <v>-48.8</v>
      </c>
      <c r="I19" s="75"/>
      <c r="J19" s="126"/>
      <c r="K19" s="1"/>
      <c r="L19" s="58">
        <f>+H19-D19</f>
        <v>2.8000000000000043</v>
      </c>
      <c r="M19" s="87"/>
    </row>
    <row r="20" spans="2:13" x14ac:dyDescent="0.2">
      <c r="B20" s="86"/>
      <c r="C20" s="1" t="s">
        <v>11</v>
      </c>
      <c r="D20" s="33">
        <v>-120</v>
      </c>
      <c r="E20" s="75"/>
      <c r="F20" s="75"/>
      <c r="G20" s="30"/>
      <c r="H20" s="33">
        <v>-88</v>
      </c>
      <c r="I20" s="75"/>
      <c r="J20" s="126"/>
      <c r="K20" s="1"/>
      <c r="L20" s="60">
        <f>+H20-D20</f>
        <v>32</v>
      </c>
      <c r="M20" s="87"/>
    </row>
    <row r="21" spans="2:13" x14ac:dyDescent="0.2">
      <c r="B21" s="86"/>
      <c r="C21" s="1"/>
      <c r="D21" s="75"/>
      <c r="E21" s="75"/>
      <c r="F21" s="75"/>
      <c r="G21" s="30"/>
      <c r="H21" s="75"/>
      <c r="I21" s="75"/>
      <c r="J21" s="126"/>
      <c r="K21" s="1"/>
      <c r="L21" s="135"/>
      <c r="M21" s="87"/>
    </row>
    <row r="22" spans="2:13" x14ac:dyDescent="0.2">
      <c r="B22" s="86"/>
      <c r="C22" s="3" t="s">
        <v>78</v>
      </c>
      <c r="D22" s="75"/>
      <c r="E22" s="75"/>
      <c r="F22" s="75"/>
      <c r="G22" s="30"/>
      <c r="H22" s="75"/>
      <c r="I22" s="75"/>
      <c r="J22" s="126"/>
      <c r="K22" s="1"/>
      <c r="L22" s="135"/>
      <c r="M22" s="87"/>
    </row>
    <row r="23" spans="2:13" x14ac:dyDescent="0.2">
      <c r="B23" s="86"/>
      <c r="C23" s="1" t="s">
        <v>79</v>
      </c>
      <c r="D23" s="32">
        <v>-58.8</v>
      </c>
      <c r="E23" s="75"/>
      <c r="F23" s="75"/>
      <c r="G23" s="30"/>
      <c r="H23" s="32">
        <v>-46</v>
      </c>
      <c r="I23" s="75"/>
      <c r="J23" s="126"/>
      <c r="K23" s="1"/>
      <c r="L23" s="57">
        <f>+H23-D23</f>
        <v>12.799999999999997</v>
      </c>
      <c r="M23" s="87"/>
    </row>
    <row r="24" spans="2:13" x14ac:dyDescent="0.2">
      <c r="B24" s="86"/>
      <c r="C24" s="1" t="s">
        <v>80</v>
      </c>
      <c r="D24" s="31">
        <v>-28</v>
      </c>
      <c r="E24" s="75"/>
      <c r="F24" s="75"/>
      <c r="G24" s="30"/>
      <c r="H24" s="31">
        <v>-26.8</v>
      </c>
      <c r="I24" s="75"/>
      <c r="J24" s="126"/>
      <c r="K24" s="1"/>
      <c r="L24" s="58">
        <f>+H24-D24</f>
        <v>1.1999999999999993</v>
      </c>
      <c r="M24" s="87"/>
    </row>
    <row r="25" spans="2:13" x14ac:dyDescent="0.2">
      <c r="B25" s="86"/>
      <c r="C25" s="1" t="s">
        <v>81</v>
      </c>
      <c r="D25" s="31">
        <v>-9.1999999999999993</v>
      </c>
      <c r="E25" s="75"/>
      <c r="F25" s="75"/>
      <c r="G25" s="30"/>
      <c r="H25" s="31">
        <v>-8.8000000000000007</v>
      </c>
      <c r="I25" s="75"/>
      <c r="J25" s="126"/>
      <c r="K25" s="1"/>
      <c r="L25" s="58">
        <f>+H25-D25</f>
        <v>0.39999999999999858</v>
      </c>
      <c r="M25" s="87"/>
    </row>
    <row r="26" spans="2:13" x14ac:dyDescent="0.2">
      <c r="B26" s="86"/>
      <c r="C26" s="1" t="s">
        <v>82</v>
      </c>
      <c r="D26" s="31">
        <v>-8</v>
      </c>
      <c r="E26" s="75"/>
      <c r="F26" s="75"/>
      <c r="G26" s="30"/>
      <c r="H26" s="31">
        <v>-0.375</v>
      </c>
      <c r="I26" s="75"/>
      <c r="J26" s="126"/>
      <c r="K26" s="1"/>
      <c r="L26" s="58">
        <f>+H26-D26</f>
        <v>7.625</v>
      </c>
      <c r="M26" s="87"/>
    </row>
    <row r="27" spans="2:13" x14ac:dyDescent="0.2">
      <c r="B27" s="86"/>
      <c r="C27" s="1" t="s">
        <v>11</v>
      </c>
      <c r="D27" s="33">
        <v>-80</v>
      </c>
      <c r="E27" s="75"/>
      <c r="F27" s="75"/>
      <c r="G27" s="30"/>
      <c r="H27" s="33">
        <v>-72</v>
      </c>
      <c r="I27" s="75"/>
      <c r="J27" s="126"/>
      <c r="K27" s="1"/>
      <c r="L27" s="58">
        <f>+H27-D27</f>
        <v>8</v>
      </c>
      <c r="M27" s="87"/>
    </row>
    <row r="28" spans="2:13" s="22" customFormat="1" x14ac:dyDescent="0.2">
      <c r="B28" s="124"/>
      <c r="C28" s="3" t="s">
        <v>83</v>
      </c>
      <c r="D28" s="30"/>
      <c r="E28" s="29">
        <f>SUM(D14:D27)+E14</f>
        <v>520</v>
      </c>
      <c r="F28" s="30"/>
      <c r="G28" s="30"/>
      <c r="H28" s="30"/>
      <c r="I28" s="29">
        <f>SUM(H14:H27)+I14</f>
        <v>542.02499999999964</v>
      </c>
      <c r="J28" s="23"/>
      <c r="K28" s="3"/>
      <c r="L28" s="61">
        <f>+I28-E28</f>
        <v>22.024999999999636</v>
      </c>
      <c r="M28" s="122"/>
    </row>
    <row r="29" spans="2:13" x14ac:dyDescent="0.2">
      <c r="B29" s="86"/>
      <c r="C29" s="1" t="s">
        <v>84</v>
      </c>
      <c r="D29" s="34">
        <v>-160</v>
      </c>
      <c r="E29" s="75"/>
      <c r="F29" s="75"/>
      <c r="G29" s="30"/>
      <c r="H29" s="34">
        <v>-140</v>
      </c>
      <c r="I29" s="75"/>
      <c r="J29" s="126"/>
      <c r="K29" s="135"/>
      <c r="L29" s="58">
        <f>+H29-D29</f>
        <v>20</v>
      </c>
      <c r="M29" s="87"/>
    </row>
    <row r="30" spans="2:13" s="22" customFormat="1" x14ac:dyDescent="0.2">
      <c r="B30" s="124"/>
      <c r="C30" s="3" t="s">
        <v>85</v>
      </c>
      <c r="D30" s="30"/>
      <c r="E30" s="64">
        <f>+E28+D29</f>
        <v>360</v>
      </c>
      <c r="F30" s="30"/>
      <c r="G30" s="30"/>
      <c r="H30" s="30"/>
      <c r="I30" s="64">
        <f>SUM(H28:H29)</f>
        <v>-140</v>
      </c>
      <c r="J30" s="23"/>
      <c r="K30" s="3"/>
      <c r="L30" s="61">
        <f>+I30-E30</f>
        <v>-500</v>
      </c>
      <c r="M30" s="122"/>
    </row>
    <row r="31" spans="2:13" s="22" customFormat="1" x14ac:dyDescent="0.2">
      <c r="B31" s="124"/>
      <c r="C31" s="3" t="s">
        <v>86</v>
      </c>
      <c r="D31" s="30"/>
      <c r="E31" s="65">
        <f>-E30*0.25</f>
        <v>-90</v>
      </c>
      <c r="F31" s="30"/>
      <c r="G31" s="30"/>
      <c r="H31" s="30"/>
      <c r="I31" s="65">
        <f>-I30*0.25</f>
        <v>35</v>
      </c>
      <c r="J31" s="23"/>
      <c r="K31" s="3"/>
      <c r="L31" s="61">
        <f>+I31-E31</f>
        <v>125</v>
      </c>
      <c r="M31" s="122"/>
    </row>
    <row r="32" spans="2:13" s="22" customFormat="1" x14ac:dyDescent="0.2">
      <c r="B32" s="124"/>
      <c r="C32" s="3" t="s">
        <v>87</v>
      </c>
      <c r="D32" s="30"/>
      <c r="E32" s="29">
        <f>SUM(E30:E31)</f>
        <v>270</v>
      </c>
      <c r="F32" s="30"/>
      <c r="G32" s="30"/>
      <c r="H32" s="30"/>
      <c r="I32" s="29">
        <f>SUM(I30:I31)</f>
        <v>-105</v>
      </c>
      <c r="J32" s="23"/>
      <c r="K32" s="3"/>
      <c r="L32" s="61">
        <f>+I32-E32</f>
        <v>-375</v>
      </c>
      <c r="M32" s="122"/>
    </row>
    <row r="33" spans="2:13" x14ac:dyDescent="0.2">
      <c r="B33" s="86"/>
      <c r="C33" s="1" t="s">
        <v>88</v>
      </c>
      <c r="D33" s="34">
        <v>125.2</v>
      </c>
      <c r="E33" s="75"/>
      <c r="F33" s="75"/>
      <c r="G33" s="30"/>
      <c r="H33" s="34">
        <v>-110.4</v>
      </c>
      <c r="I33" s="75"/>
      <c r="J33" s="126"/>
      <c r="K33" s="1"/>
      <c r="L33" s="58">
        <f>+H33-D33</f>
        <v>-235.60000000000002</v>
      </c>
      <c r="M33" s="87"/>
    </row>
    <row r="34" spans="2:13" s="22" customFormat="1" x14ac:dyDescent="0.2">
      <c r="B34" s="124"/>
      <c r="C34" s="3" t="s">
        <v>89</v>
      </c>
      <c r="D34" s="30"/>
      <c r="E34" s="29">
        <f>+E32+D33</f>
        <v>395.2</v>
      </c>
      <c r="F34" s="30"/>
      <c r="G34" s="30"/>
      <c r="H34" s="30"/>
      <c r="I34" s="29">
        <f>SUM(H32:H33)</f>
        <v>-110.4</v>
      </c>
      <c r="J34" s="23"/>
      <c r="K34" s="3"/>
      <c r="L34" s="59">
        <f>+I34-D34</f>
        <v>-110.4</v>
      </c>
      <c r="M34" s="122"/>
    </row>
    <row r="35" spans="2:13" x14ac:dyDescent="0.2">
      <c r="B35" s="86"/>
      <c r="C35" s="1"/>
      <c r="D35" s="126"/>
      <c r="E35" s="126"/>
      <c r="F35" s="126"/>
      <c r="G35" s="126"/>
      <c r="H35" s="126"/>
      <c r="I35" s="126"/>
      <c r="J35" s="126"/>
      <c r="K35" s="1"/>
      <c r="L35" s="1"/>
      <c r="M35" s="87"/>
    </row>
    <row r="36" spans="2:13" hidden="1" x14ac:dyDescent="0.2">
      <c r="B36" s="86"/>
      <c r="C36" s="1"/>
      <c r="D36" s="126"/>
      <c r="E36" s="126"/>
      <c r="F36" s="126"/>
      <c r="G36" s="126"/>
      <c r="H36" s="126"/>
      <c r="I36" s="126"/>
      <c r="J36" s="126"/>
      <c r="K36" s="1"/>
      <c r="L36" s="1"/>
      <c r="M36" s="87"/>
    </row>
    <row r="37" spans="2:13" hidden="1" x14ac:dyDescent="0.2">
      <c r="B37" s="86"/>
      <c r="C37" s="1" t="s">
        <v>90</v>
      </c>
      <c r="D37" s="126">
        <v>25</v>
      </c>
      <c r="E37" s="126"/>
      <c r="F37" s="126"/>
      <c r="G37" s="126"/>
      <c r="H37" s="126">
        <v>25</v>
      </c>
      <c r="I37" s="126"/>
      <c r="J37" s="126"/>
      <c r="K37" s="1"/>
      <c r="L37" s="1"/>
      <c r="M37" s="87"/>
    </row>
    <row r="38" spans="2:13" hidden="1" x14ac:dyDescent="0.2">
      <c r="B38" s="86"/>
      <c r="C38" s="1" t="s">
        <v>91</v>
      </c>
      <c r="D38" s="126">
        <v>23</v>
      </c>
      <c r="E38" s="126"/>
      <c r="F38" s="126"/>
      <c r="G38" s="126"/>
      <c r="H38" s="126">
        <v>23</v>
      </c>
      <c r="I38" s="126"/>
      <c r="J38" s="126"/>
      <c r="K38" s="1"/>
      <c r="L38" s="1"/>
      <c r="M38" s="87"/>
    </row>
    <row r="39" spans="2:13" hidden="1" x14ac:dyDescent="0.2">
      <c r="B39" s="86"/>
      <c r="C39" s="1" t="s">
        <v>92</v>
      </c>
      <c r="D39" s="126">
        <v>2.16</v>
      </c>
      <c r="E39" s="126"/>
      <c r="F39" s="126"/>
      <c r="G39" s="126"/>
      <c r="H39" s="126">
        <v>2.36</v>
      </c>
      <c r="I39" s="126"/>
      <c r="J39" s="126"/>
      <c r="K39" s="1"/>
      <c r="L39" s="1"/>
      <c r="M39" s="87"/>
    </row>
    <row r="40" spans="2:13" hidden="1" x14ac:dyDescent="0.2">
      <c r="B40" s="86"/>
      <c r="C40" s="1" t="s">
        <v>93</v>
      </c>
      <c r="D40" s="126">
        <v>1.1599999999999999</v>
      </c>
      <c r="E40" s="126"/>
      <c r="F40" s="126"/>
      <c r="G40" s="126"/>
      <c r="H40" s="126">
        <v>1.08</v>
      </c>
      <c r="I40" s="126"/>
      <c r="J40" s="126"/>
      <c r="K40" s="1"/>
      <c r="L40" s="1"/>
      <c r="M40" s="87"/>
    </row>
    <row r="41" spans="2:13" hidden="1" x14ac:dyDescent="0.2">
      <c r="B41" s="86"/>
      <c r="C41" s="1"/>
      <c r="D41" s="126"/>
      <c r="E41" s="126"/>
      <c r="F41" s="126"/>
      <c r="G41" s="126"/>
      <c r="H41" s="126"/>
      <c r="I41" s="126"/>
      <c r="J41" s="126"/>
      <c r="K41" s="1"/>
      <c r="L41" s="1"/>
      <c r="M41" s="87"/>
    </row>
    <row r="42" spans="2:13" hidden="1" x14ac:dyDescent="0.2">
      <c r="B42" s="86"/>
      <c r="C42" s="1"/>
      <c r="D42" s="1"/>
      <c r="E42" s="1"/>
      <c r="F42" s="1"/>
      <c r="G42" s="1"/>
      <c r="H42" s="1"/>
      <c r="I42" s="1"/>
      <c r="J42" s="1"/>
      <c r="K42" s="1"/>
      <c r="L42" s="1"/>
      <c r="M42" s="87"/>
    </row>
    <row r="43" spans="2:13" x14ac:dyDescent="0.2">
      <c r="B43" s="86"/>
      <c r="C43" s="1"/>
      <c r="D43" s="1"/>
      <c r="E43" s="1"/>
      <c r="F43" s="1"/>
      <c r="G43" s="1"/>
      <c r="H43" s="1"/>
      <c r="I43" s="1"/>
      <c r="J43" s="1"/>
      <c r="K43" s="1"/>
      <c r="L43" s="1"/>
      <c r="M43" s="87"/>
    </row>
    <row r="44" spans="2:13" x14ac:dyDescent="0.2">
      <c r="B44" s="86"/>
      <c r="C44" s="15"/>
      <c r="D44" s="1"/>
      <c r="E44" s="1"/>
      <c r="F44" s="1"/>
      <c r="G44" s="1"/>
      <c r="H44" s="1"/>
      <c r="I44" s="1"/>
      <c r="J44" s="1"/>
      <c r="K44" s="1"/>
      <c r="L44" s="1"/>
      <c r="M44" s="87"/>
    </row>
    <row r="45" spans="2:13" x14ac:dyDescent="0.2">
      <c r="B45" s="86"/>
      <c r="C45" s="1" t="s">
        <v>21</v>
      </c>
      <c r="D45" s="1"/>
      <c r="E45" s="1"/>
      <c r="F45" s="1"/>
      <c r="G45" s="1"/>
      <c r="H45" s="1"/>
      <c r="I45" s="1"/>
      <c r="J45" s="1"/>
      <c r="K45" s="1"/>
      <c r="L45" s="1"/>
      <c r="M45" s="87"/>
    </row>
    <row r="46" spans="2:13" x14ac:dyDescent="0.2">
      <c r="B46" s="86"/>
      <c r="C46" s="1"/>
      <c r="D46" s="1"/>
      <c r="E46" s="1"/>
      <c r="F46" s="1"/>
      <c r="G46" s="1"/>
      <c r="H46" s="1"/>
      <c r="I46" s="1"/>
      <c r="J46" s="1"/>
      <c r="K46" s="1"/>
      <c r="L46" s="1"/>
      <c r="M46" s="87"/>
    </row>
    <row r="47" spans="2:13" x14ac:dyDescent="0.2">
      <c r="B47" s="86"/>
      <c r="C47" s="1"/>
      <c r="D47" s="1"/>
      <c r="E47" s="1"/>
      <c r="F47" s="1"/>
      <c r="G47" s="1"/>
      <c r="H47" s="1"/>
      <c r="I47" s="1"/>
      <c r="J47" s="1"/>
      <c r="K47" s="1"/>
      <c r="L47" s="1"/>
      <c r="M47" s="87"/>
    </row>
    <row r="48" spans="2:13" x14ac:dyDescent="0.2">
      <c r="B48" s="86"/>
      <c r="C48" s="15"/>
      <c r="D48" s="1"/>
      <c r="E48" s="1"/>
      <c r="F48" s="1"/>
      <c r="G48" s="1"/>
      <c r="H48" s="1"/>
      <c r="I48" s="1"/>
      <c r="J48" s="1"/>
      <c r="K48" s="1"/>
      <c r="L48" s="1"/>
      <c r="M48" s="87"/>
    </row>
    <row r="49" spans="2:13" x14ac:dyDescent="0.2">
      <c r="B49" s="86"/>
      <c r="C49" s="1" t="s">
        <v>27</v>
      </c>
      <c r="D49" s="1"/>
      <c r="E49" s="1"/>
      <c r="F49" s="1"/>
      <c r="G49" s="1"/>
      <c r="H49" s="1"/>
      <c r="I49" s="1"/>
      <c r="J49" s="1"/>
      <c r="K49" s="1"/>
      <c r="L49" s="1"/>
      <c r="M49" s="87"/>
    </row>
    <row r="50" spans="2:13" ht="16" thickBot="1" x14ac:dyDescent="0.25">
      <c r="B50" s="90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2"/>
    </row>
    <row r="51" spans="2:13" ht="16" thickTop="1" x14ac:dyDescent="0.2"/>
    <row r="53" spans="2:13" ht="16" thickBot="1" x14ac:dyDescent="0.25"/>
    <row r="54" spans="2:13" ht="18" thickBot="1" x14ac:dyDescent="0.25">
      <c r="C54" s="174" t="s">
        <v>135</v>
      </c>
    </row>
  </sheetData>
  <mergeCells count="4">
    <mergeCell ref="C5:H5"/>
    <mergeCell ref="C6:H6"/>
    <mergeCell ref="C7:H7"/>
    <mergeCell ref="C8:H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PRESENTACIÓN</vt:lpstr>
      <vt:lpstr>EST. SITUACIÓN FINANCIERA</vt:lpstr>
      <vt:lpstr>ESTADO DE RESULTADOS</vt:lpstr>
      <vt:lpstr>EST. FUENTES Y USOS</vt:lpstr>
      <vt:lpstr>EST. FLUJO DE EFECTIVO</vt:lpstr>
      <vt:lpstr>EST. SIT. FIN. AN. VERTICAL</vt:lpstr>
      <vt:lpstr>EST.  SIT. FIN. AN. HORIZONTAL</vt:lpstr>
      <vt:lpstr>EST RESUL AN. VERTICAL</vt:lpstr>
      <vt:lpstr>EST. RESUL AN. HORIZONTAL</vt:lpstr>
      <vt:lpstr>INDICADORES DE LIQUIDEZ</vt:lpstr>
      <vt:lpstr>INDICADORES DE RENTABILIDAD</vt:lpstr>
      <vt:lpstr>INDICADORES DE ENDEUDAMIENTO</vt:lpstr>
      <vt:lpstr>INDICADORES DE ACTIVIDAD</vt:lpstr>
      <vt:lpstr>Observaciones Finales</vt:lpstr>
      <vt:lpstr>'EST. FLUJO DE EFECTIVO'!Print_Area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Marina Torres Rodriguez</dc:creator>
  <cp:lastModifiedBy>Microsoft Office User</cp:lastModifiedBy>
  <dcterms:created xsi:type="dcterms:W3CDTF">2019-01-29T20:02:21Z</dcterms:created>
  <dcterms:modified xsi:type="dcterms:W3CDTF">2019-08-13T16:59:11Z</dcterms:modified>
</cp:coreProperties>
</file>